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315" windowHeight="7740"/>
  </bookViews>
  <sheets>
    <sheet name="CAPD อยุธยา-เสนา" sheetId="2" r:id="rId1"/>
    <sheet name="HD อยุธยา-เสนา" sheetId="3" r:id="rId2"/>
  </sheets>
  <calcPr calcId="144525"/>
</workbook>
</file>

<file path=xl/calcChain.xml><?xml version="1.0" encoding="utf-8"?>
<calcChain xmlns="http://schemas.openxmlformats.org/spreadsheetml/2006/main">
  <c r="G63" i="2" l="1"/>
  <c r="G62" i="2"/>
  <c r="F24" i="2"/>
  <c r="G24" i="2" s="1"/>
  <c r="G17" i="2"/>
  <c r="G18" i="2"/>
  <c r="G19" i="2"/>
  <c r="G20" i="2"/>
  <c r="G21" i="2"/>
  <c r="G22" i="2"/>
  <c r="G23" i="2"/>
  <c r="G16" i="2"/>
  <c r="G72" i="2"/>
  <c r="G64" i="2"/>
  <c r="G65" i="2"/>
  <c r="G66" i="2"/>
  <c r="G67" i="2"/>
  <c r="G68" i="2"/>
  <c r="G69" i="2"/>
  <c r="G70" i="2"/>
  <c r="G71" i="2"/>
  <c r="F71" i="2"/>
  <c r="F70" i="2"/>
  <c r="F69" i="2"/>
  <c r="F68" i="2"/>
  <c r="F67" i="2"/>
  <c r="F66" i="2"/>
  <c r="F65" i="2"/>
  <c r="F64" i="2"/>
  <c r="F63" i="2"/>
  <c r="F62" i="2"/>
  <c r="F60" i="2"/>
  <c r="F39" i="2"/>
  <c r="F40" i="2"/>
  <c r="F72" i="2" l="1"/>
  <c r="L30" i="3"/>
  <c r="L31" i="3"/>
  <c r="L29" i="3"/>
  <c r="K30" i="3"/>
  <c r="K31" i="3"/>
  <c r="K29" i="3"/>
  <c r="J30" i="3"/>
  <c r="J31" i="3"/>
  <c r="J29" i="3"/>
  <c r="G31" i="3"/>
  <c r="G32" i="3"/>
  <c r="G33" i="3"/>
  <c r="G30" i="3"/>
  <c r="E31" i="3"/>
  <c r="E32" i="3"/>
  <c r="E33" i="3"/>
  <c r="E30" i="3"/>
  <c r="C31" i="3"/>
  <c r="C32" i="3"/>
  <c r="C33" i="3"/>
  <c r="C30" i="3"/>
  <c r="F33" i="3"/>
  <c r="D33" i="3"/>
  <c r="B33" i="3"/>
  <c r="F28" i="3"/>
  <c r="D28" i="3"/>
  <c r="B28" i="3"/>
  <c r="D24" i="3"/>
  <c r="C24" i="3"/>
  <c r="B24" i="3"/>
  <c r="D60" i="2" l="1"/>
  <c r="B60" i="2"/>
  <c r="D43" i="2" l="1"/>
  <c r="E45" i="2" s="1"/>
  <c r="O45" i="2" s="1"/>
  <c r="B43" i="2"/>
  <c r="C49" i="2" s="1"/>
  <c r="N49" i="2" s="1"/>
  <c r="D55" i="2"/>
  <c r="B55" i="2"/>
  <c r="J55" i="2"/>
  <c r="J43" i="2"/>
  <c r="K46" i="2" s="1"/>
  <c r="R46" i="2" s="1"/>
  <c r="H43" i="2"/>
  <c r="I53" i="2" s="1"/>
  <c r="Q53" i="2" s="1"/>
  <c r="F43" i="2"/>
  <c r="E53" i="2" s="1"/>
  <c r="O53" i="2" s="1"/>
  <c r="F55" i="2"/>
  <c r="C39" i="2"/>
  <c r="E46" i="2" l="1"/>
  <c r="O46" i="2" s="1"/>
  <c r="E54" i="2"/>
  <c r="O54" i="2" s="1"/>
  <c r="K51" i="2"/>
  <c r="R51" i="2" s="1"/>
  <c r="E50" i="2"/>
  <c r="O50" i="2" s="1"/>
  <c r="C52" i="2"/>
  <c r="N52" i="2" s="1"/>
  <c r="K47" i="2"/>
  <c r="R47" i="2" s="1"/>
  <c r="E51" i="2"/>
  <c r="O51" i="2" s="1"/>
  <c r="C51" i="2"/>
  <c r="N51" i="2" s="1"/>
  <c r="C48" i="2"/>
  <c r="N48" i="2" s="1"/>
  <c r="I45" i="2"/>
  <c r="Q45" i="2" s="1"/>
  <c r="E47" i="2"/>
  <c r="O47" i="2" s="1"/>
  <c r="C55" i="2"/>
  <c r="C45" i="2"/>
  <c r="N45" i="2" s="1"/>
  <c r="C47" i="2"/>
  <c r="N47" i="2" s="1"/>
  <c r="K49" i="2"/>
  <c r="R49" i="2" s="1"/>
  <c r="K45" i="2"/>
  <c r="R45" i="2" s="1"/>
  <c r="K55" i="2"/>
  <c r="K54" i="2"/>
  <c r="R54" i="2" s="1"/>
  <c r="K48" i="2"/>
  <c r="R48" i="2" s="1"/>
  <c r="K53" i="2"/>
  <c r="R53" i="2" s="1"/>
  <c r="E48" i="2"/>
  <c r="O48" i="2" s="1"/>
  <c r="E52" i="2"/>
  <c r="O52" i="2" s="1"/>
  <c r="E55" i="2"/>
  <c r="C54" i="2"/>
  <c r="N54" i="2" s="1"/>
  <c r="C50" i="2"/>
  <c r="N50" i="2" s="1"/>
  <c r="C46" i="2"/>
  <c r="N46" i="2" s="1"/>
  <c r="K50" i="2"/>
  <c r="R50" i="2" s="1"/>
  <c r="G45" i="2"/>
  <c r="P45" i="2" s="1"/>
  <c r="K52" i="2"/>
  <c r="R52" i="2" s="1"/>
  <c r="E49" i="2"/>
  <c r="O49" i="2" s="1"/>
  <c r="C53" i="2"/>
  <c r="N53" i="2" s="1"/>
  <c r="D39" i="2" l="1"/>
  <c r="O23" i="2" l="1"/>
  <c r="O22" i="2"/>
  <c r="O21" i="2"/>
  <c r="O20" i="2"/>
  <c r="O19" i="2"/>
  <c r="O18" i="2"/>
  <c r="O17" i="2"/>
  <c r="O16" i="2"/>
  <c r="E16" i="2"/>
  <c r="N16" i="2" s="1"/>
  <c r="F10" i="3"/>
  <c r="D10" i="3"/>
  <c r="B10" i="3"/>
  <c r="C6" i="3"/>
  <c r="D6" i="3"/>
  <c r="E12" i="3" l="1"/>
  <c r="C13" i="3"/>
  <c r="C14" i="3"/>
  <c r="C12" i="3"/>
  <c r="D15" i="3"/>
  <c r="E15" i="3" s="1"/>
  <c r="F15" i="3"/>
  <c r="G15" i="3" s="1"/>
  <c r="B15" i="3"/>
  <c r="C15" i="3" s="1"/>
  <c r="G12" i="3"/>
  <c r="G13" i="3"/>
  <c r="G14" i="3"/>
  <c r="E13" i="3"/>
  <c r="E14" i="3"/>
  <c r="D62" i="2" l="1"/>
  <c r="E62" i="2" s="1"/>
  <c r="E63" i="2"/>
  <c r="E66" i="2"/>
  <c r="E67" i="2"/>
  <c r="E68" i="2"/>
  <c r="E70" i="2"/>
  <c r="E71" i="2"/>
  <c r="C65" i="2"/>
  <c r="C68" i="2"/>
  <c r="C69" i="2"/>
  <c r="D64" i="2"/>
  <c r="E64" i="2" s="1"/>
  <c r="B64" i="2"/>
  <c r="C64" i="2" s="1"/>
  <c r="B62" i="2"/>
  <c r="C62" i="2" s="1"/>
  <c r="E65" i="2"/>
  <c r="C66" i="2"/>
  <c r="B24" i="2"/>
  <c r="C67" i="2" l="1"/>
  <c r="C71" i="2"/>
  <c r="C63" i="2"/>
  <c r="C70" i="2"/>
  <c r="E69" i="2"/>
  <c r="B72" i="2"/>
  <c r="C72" i="2" s="1"/>
  <c r="D72" i="2"/>
  <c r="E72" i="2" s="1"/>
  <c r="I46" i="2"/>
  <c r="Q46" i="2" s="1"/>
  <c r="I47" i="2"/>
  <c r="Q47" i="2" s="1"/>
  <c r="I48" i="2"/>
  <c r="Q48" i="2" s="1"/>
  <c r="I49" i="2"/>
  <c r="Q49" i="2" s="1"/>
  <c r="I50" i="2"/>
  <c r="Q50" i="2" s="1"/>
  <c r="I51" i="2"/>
  <c r="Q51" i="2" s="1"/>
  <c r="I52" i="2"/>
  <c r="Q52" i="2" s="1"/>
  <c r="I54" i="2"/>
  <c r="Q54" i="2" s="1"/>
  <c r="G47" i="2"/>
  <c r="P47" i="2" s="1"/>
  <c r="E17" i="2"/>
  <c r="N17" i="2" s="1"/>
  <c r="E18" i="2"/>
  <c r="N18" i="2" s="1"/>
  <c r="E19" i="2"/>
  <c r="N19" i="2" s="1"/>
  <c r="E20" i="2"/>
  <c r="N20" i="2" s="1"/>
  <c r="E21" i="2"/>
  <c r="N21" i="2" s="1"/>
  <c r="E22" i="2"/>
  <c r="N22" i="2" s="1"/>
  <c r="E23" i="2"/>
  <c r="N23" i="2" s="1"/>
  <c r="C17" i="2"/>
  <c r="M17" i="2" s="1"/>
  <c r="C18" i="2"/>
  <c r="M18" i="2" s="1"/>
  <c r="C19" i="2"/>
  <c r="M19" i="2" s="1"/>
  <c r="C20" i="2"/>
  <c r="M20" i="2" s="1"/>
  <c r="C21" i="2"/>
  <c r="M21" i="2" s="1"/>
  <c r="C22" i="2"/>
  <c r="M22" i="2" s="1"/>
  <c r="C23" i="2"/>
  <c r="M23" i="2" s="1"/>
  <c r="C16" i="2"/>
  <c r="M16" i="2" s="1"/>
  <c r="G46" i="2"/>
  <c r="P46" i="2" s="1"/>
  <c r="G48" i="2"/>
  <c r="P48" i="2" s="1"/>
  <c r="G49" i="2"/>
  <c r="P49" i="2" s="1"/>
  <c r="G50" i="2"/>
  <c r="P50" i="2" s="1"/>
  <c r="G51" i="2"/>
  <c r="P51" i="2" s="1"/>
  <c r="G52" i="2"/>
  <c r="P52" i="2" s="1"/>
  <c r="G53" i="2"/>
  <c r="P53" i="2" s="1"/>
  <c r="G54" i="2"/>
  <c r="P54" i="2" s="1"/>
  <c r="G55" i="2"/>
  <c r="H55" i="2"/>
  <c r="I55" i="2" s="1"/>
  <c r="B39" i="2" l="1"/>
  <c r="E39" i="2"/>
  <c r="C24" i="2" l="1"/>
  <c r="I10" i="2" l="1"/>
  <c r="D24" i="2" l="1"/>
  <c r="E24" i="2" s="1"/>
  <c r="H10" i="2"/>
  <c r="G10" i="2"/>
  <c r="F10" i="2"/>
  <c r="D10" i="2"/>
  <c r="E10" i="2"/>
  <c r="C10" i="2"/>
  <c r="B10" i="2"/>
</calcChain>
</file>

<file path=xl/sharedStrings.xml><?xml version="1.0" encoding="utf-8"?>
<sst xmlns="http://schemas.openxmlformats.org/spreadsheetml/2006/main" count="161" uniqueCount="58">
  <si>
    <t>ปี2556</t>
  </si>
  <si>
    <t>หัวใจ</t>
  </si>
  <si>
    <t>จำนวน</t>
  </si>
  <si>
    <t>น้ำเกิน</t>
  </si>
  <si>
    <t>ตับแข็ง</t>
  </si>
  <si>
    <t>%</t>
  </si>
  <si>
    <t>มะเร็ง</t>
  </si>
  <si>
    <t>สาเหตุการเสียชีวิตของผู้ป่วยล้างไตผ่านทางช่องท้อง CAPD รพ.พระนครศรีอยุธยา</t>
  </si>
  <si>
    <r>
      <t>ฆ่าตัวตาย(ผูกคอ)</t>
    </r>
    <r>
      <rPr>
        <sz val="10"/>
        <color theme="1"/>
        <rFont val="TH SarabunPSK"/>
        <family val="2"/>
      </rPr>
      <t xml:space="preserve"> อายุ 70ปี</t>
    </r>
  </si>
  <si>
    <t>ประเภท</t>
  </si>
  <si>
    <t>เสียชีวิต</t>
  </si>
  <si>
    <t>คงเหลือPD</t>
  </si>
  <si>
    <t>ปี 2557</t>
  </si>
  <si>
    <t>การเสียชีวิต</t>
  </si>
  <si>
    <t>CVA เลือดออกในสมอง HT</t>
  </si>
  <si>
    <t>ติดเชื้อในกระแสเลือด</t>
  </si>
  <si>
    <t>Sepsis(ภาวะโรคที่ป่วย (ปอดบวม/DM)</t>
  </si>
  <si>
    <t xml:space="preserve">ผู้รับบริการต้นปี </t>
  </si>
  <si>
    <t>ผู้ป่วย Fali PD และทำ HD ถาวร</t>
  </si>
  <si>
    <t>Refer IN</t>
  </si>
  <si>
    <t>Refer OUT</t>
  </si>
  <si>
    <t>เปลี่ยนทำ TK</t>
  </si>
  <si>
    <t>จำนวนผู้รับบริการ CAPD รพ.พระนครศรีอยุธยา</t>
  </si>
  <si>
    <t>จำนวนผู้รับบริการ CAPD รพ.เสนา</t>
  </si>
  <si>
    <t>สาเหตุการเสียชีวิตของผู้ป่วยล้างไตผ่านทางช่องท้อง CAPD รพ.เสนา</t>
  </si>
  <si>
    <t>ไม่สมัครใจ</t>
  </si>
  <si>
    <t>คงเหลือPD Active</t>
  </si>
  <si>
    <t>Sepsis(สาเหตุอื่น)</t>
  </si>
  <si>
    <t>ไม่ทราบสาเหตุ(สียชีวิตที่บ้าน)</t>
  </si>
  <si>
    <t>เยื้อบุท้องอักเสบ</t>
  </si>
  <si>
    <t>จำนวนผู้รับบริการ HD รพ.เสนา</t>
  </si>
  <si>
    <t>สาเหตุการเสียชีวิตของผู้ป่วยล้างไตผ่านทางช่องท้อง HD รพ.เสนา</t>
  </si>
  <si>
    <t>ปี2557</t>
  </si>
  <si>
    <t>โรคติดเชื้อและปรสิต</t>
  </si>
  <si>
    <t>โรคระบบสืบพันธุ์ร่วมปัสสาวะ</t>
  </si>
  <si>
    <t>โรคระบบไหลเวียนเลือด</t>
  </si>
  <si>
    <t>ปี2558</t>
  </si>
  <si>
    <t>ปี57</t>
  </si>
  <si>
    <t>ปี56</t>
  </si>
  <si>
    <t>จำนวนผู้รับบริการ HD รพ.อยุธยา</t>
  </si>
  <si>
    <t>สาเหตุการเสียชีวิตของผู้ป่วยล้างไตผ่านทางช่องท้อง HD รพ.อยุธยา</t>
  </si>
  <si>
    <t>ปี 2558 ณ....</t>
  </si>
  <si>
    <t>คงเหลือHD</t>
  </si>
  <si>
    <t>โรคติดเชื้อและปรสิต(sepsis)</t>
  </si>
  <si>
    <t>โรคระบบไหลเวียนโลหิต</t>
  </si>
  <si>
    <t>รวม</t>
  </si>
  <si>
    <t>หมายเหตุ ปี 2558 (ต.ค.57-มี.ค. 58)</t>
  </si>
  <si>
    <t>Discharge ไปที่อื่น</t>
  </si>
  <si>
    <t>ปี58</t>
  </si>
  <si>
    <r>
      <t xml:space="preserve">สาเหตุการเสียชีวิตของผู้ป่วยล้างไตผ่านทางช่องท้อง CAPD </t>
    </r>
    <r>
      <rPr>
        <b/>
        <sz val="17"/>
        <color rgb="FFFF0000"/>
        <rFont val="TH SarabunPSK"/>
        <family val="2"/>
      </rPr>
      <t>รพ.อยุธยา+รพ.เสนา</t>
    </r>
  </si>
  <si>
    <t>ปี2554</t>
  </si>
  <si>
    <t>ปี2555</t>
  </si>
  <si>
    <t>2558 ณ มีนาคม 58</t>
  </si>
  <si>
    <t>ปี2558  ณ มีนาคม</t>
  </si>
  <si>
    <t>2558  ณ มีนาคม</t>
  </si>
  <si>
    <t xml:space="preserve">ปี58 </t>
  </si>
  <si>
    <t>Renal Recovery</t>
  </si>
  <si>
    <t>ปี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</si>
</sst>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7"/>
      <color theme="1"/>
      <name val="TH SarabunPSK"/>
      <family val="2"/>
      <charset val="222"/>
    </font>
    <font>
      <b/>
      <sz val="17"/>
      <color theme="1"/>
      <name val="TH SarabunPSK"/>
      <family val="2"/>
    </font>
    <font>
      <sz val="10"/>
      <color theme="1"/>
      <name val="TH SarabunPSK"/>
      <family val="2"/>
    </font>
    <font>
      <u/>
      <sz val="17"/>
      <color theme="1"/>
      <name val="TH SarabunPSK"/>
      <family val="2"/>
      <charset val="222"/>
    </font>
    <font>
      <b/>
      <u/>
      <sz val="17"/>
      <color theme="1"/>
      <name val="TH SarabunPSK"/>
      <family val="2"/>
    </font>
    <font>
      <sz val="17"/>
      <color rgb="FFFF0000"/>
      <name val="TH SarabunPSK"/>
      <family val="2"/>
      <charset val="222"/>
    </font>
    <font>
      <b/>
      <sz val="17"/>
      <color rgb="FFFF0000"/>
      <name val="TH SarabunPSK"/>
      <family val="2"/>
    </font>
    <font>
      <sz val="17"/>
      <name val="TH SarabunPSK"/>
      <family val="2"/>
      <charset val="222"/>
    </font>
    <font>
      <u/>
      <sz val="17"/>
      <color rgb="FF0070C0"/>
      <name val="TH SarabunPSK"/>
      <family val="2"/>
      <charset val="222"/>
    </font>
    <font>
      <sz val="17"/>
      <color rgb="FF0070C0"/>
      <name val="TH SarabunPSK"/>
      <family val="2"/>
      <charset val="222"/>
    </font>
    <font>
      <b/>
      <u/>
      <sz val="17"/>
      <color rgb="FF0070C0"/>
      <name val="TH SarabunPSK"/>
      <family val="2"/>
      <charset val="222"/>
    </font>
    <font>
      <b/>
      <sz val="17"/>
      <color rgb="FF0070C0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1" xfId="0" applyNumberFormat="1" applyFont="1" applyBorder="1"/>
    <xf numFmtId="0" fontId="0" fillId="0" borderId="4" xfId="0" applyBorder="1"/>
    <xf numFmtId="0" fontId="1" fillId="0" borderId="4" xfId="0" applyFont="1" applyFill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0" fillId="0" borderId="4" xfId="0" applyFill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9" fillId="0" borderId="4" xfId="0" applyFont="1" applyBorder="1"/>
    <xf numFmtId="0" fontId="8" fillId="0" borderId="4" xfId="0" applyFont="1" applyBorder="1"/>
    <xf numFmtId="0" fontId="10" fillId="0" borderId="1" xfId="0" applyFont="1" applyBorder="1"/>
    <xf numFmtId="0" fontId="11" fillId="0" borderId="4" xfId="0" applyFont="1" applyFill="1" applyBorder="1"/>
    <xf numFmtId="0" fontId="1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1" xfId="0" applyNumberFormat="1" applyFont="1" applyBorder="1"/>
    <xf numFmtId="0" fontId="9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จำนวนผู้รับบริการ </a:t>
            </a:r>
            <a:r>
              <a:rPr lang="en-US"/>
              <a:t>CAPD</a:t>
            </a:r>
            <a:r>
              <a:rPr lang="en-US" baseline="0"/>
              <a:t> </a:t>
            </a:r>
            <a:r>
              <a:rPr lang="th-TH" baseline="0"/>
              <a:t>ณ มีนาคม 58</a:t>
            </a:r>
            <a:r>
              <a:rPr lang="en-US" baseline="0"/>
              <a:t> </a:t>
            </a:r>
            <a:r>
              <a:rPr lang="th-TH" baseline="0"/>
              <a:t>รพ.อยุธยา</a:t>
            </a:r>
            <a:endParaRPr lang="th-TH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'CAPD อยุธยา-เสนา'!$A$4</c:f>
              <c:strCache>
                <c:ptCount val="1"/>
                <c:pt idx="0">
                  <c:v>ผู้รับบริการต้นปี </c:v>
                </c:pt>
              </c:strCache>
            </c:strRef>
          </c:tx>
          <c:invertIfNegative val="0"/>
          <c:cat>
            <c:numRef>
              <c:f>'CAPD อยุธยา-เสนา'!$B$3:$I$3</c:f>
              <c:numCache>
                <c:formatCode>General</c:formatCode>
                <c:ptCount val="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</c:numCache>
            </c:numRef>
          </c:cat>
          <c:val>
            <c:numRef>
              <c:f>'CAPD อยุธยา-เสนา'!$B$4:$I$4</c:f>
              <c:numCache>
                <c:formatCode>General</c:formatCode>
                <c:ptCount val="8"/>
                <c:pt idx="0">
                  <c:v>19</c:v>
                </c:pt>
                <c:pt idx="1">
                  <c:v>43</c:v>
                </c:pt>
                <c:pt idx="2">
                  <c:v>103</c:v>
                </c:pt>
                <c:pt idx="3">
                  <c:v>147</c:v>
                </c:pt>
                <c:pt idx="4">
                  <c:v>171</c:v>
                </c:pt>
                <c:pt idx="5">
                  <c:v>188</c:v>
                </c:pt>
                <c:pt idx="6">
                  <c:v>201</c:v>
                </c:pt>
                <c:pt idx="7">
                  <c:v>197</c:v>
                </c:pt>
              </c:numCache>
            </c:numRef>
          </c:val>
        </c:ser>
        <c:ser>
          <c:idx val="1"/>
          <c:order val="1"/>
          <c:tx>
            <c:strRef>
              <c:f>'CAPD อยุธยา-เสนา'!$A$5</c:f>
              <c:strCache>
                <c:ptCount val="1"/>
                <c:pt idx="0">
                  <c:v>Refer IN</c:v>
                </c:pt>
              </c:strCache>
            </c:strRef>
          </c:tx>
          <c:invertIfNegative val="0"/>
          <c:cat>
            <c:numRef>
              <c:f>'CAPD อยุธยา-เสนา'!$B$3:$I$3</c:f>
              <c:numCache>
                <c:formatCode>General</c:formatCode>
                <c:ptCount val="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</c:numCache>
            </c:numRef>
          </c:cat>
          <c:val>
            <c:numRef>
              <c:f>'CAPD อยุธยา-เสนา'!$B$5:$I$5</c:f>
              <c:numCache>
                <c:formatCode>General</c:formatCode>
                <c:ptCount val="8"/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'CAPD อยุธยา-เสนา'!$A$6</c:f>
              <c:strCache>
                <c:ptCount val="1"/>
                <c:pt idx="0">
                  <c:v>เสียชีวิต</c:v>
                </c:pt>
              </c:strCache>
            </c:strRef>
          </c:tx>
          <c:invertIfNegative val="0"/>
          <c:cat>
            <c:numRef>
              <c:f>'CAPD อยุธยา-เสนา'!$B$3:$I$3</c:f>
              <c:numCache>
                <c:formatCode>General</c:formatCode>
                <c:ptCount val="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</c:numCache>
            </c:numRef>
          </c:cat>
          <c:val>
            <c:numRef>
              <c:f>'CAPD อยุธยา-เสนา'!$B$6:$I$6</c:f>
              <c:numCache>
                <c:formatCode>General</c:formatCode>
                <c:ptCount val="8"/>
                <c:pt idx="0">
                  <c:v>7</c:v>
                </c:pt>
                <c:pt idx="1">
                  <c:v>9</c:v>
                </c:pt>
                <c:pt idx="2">
                  <c:v>16</c:v>
                </c:pt>
                <c:pt idx="3">
                  <c:v>32</c:v>
                </c:pt>
                <c:pt idx="4">
                  <c:v>37</c:v>
                </c:pt>
                <c:pt idx="5">
                  <c:v>38</c:v>
                </c:pt>
                <c:pt idx="6">
                  <c:v>42</c:v>
                </c:pt>
                <c:pt idx="7">
                  <c:v>55</c:v>
                </c:pt>
              </c:numCache>
            </c:numRef>
          </c:val>
        </c:ser>
        <c:ser>
          <c:idx val="3"/>
          <c:order val="3"/>
          <c:tx>
            <c:strRef>
              <c:f>'CAPD อยุธยา-เสนา'!$A$7</c:f>
              <c:strCache>
                <c:ptCount val="1"/>
                <c:pt idx="0">
                  <c:v>ผู้ป่วย Fali PD และทำ HD ถาวร</c:v>
                </c:pt>
              </c:strCache>
            </c:strRef>
          </c:tx>
          <c:invertIfNegative val="0"/>
          <c:cat>
            <c:numRef>
              <c:f>'CAPD อยุธยา-เสนา'!$B$3:$I$3</c:f>
              <c:numCache>
                <c:formatCode>General</c:formatCode>
                <c:ptCount val="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</c:numCache>
            </c:numRef>
          </c:cat>
          <c:val>
            <c:numRef>
              <c:f>'CAPD อยุธยา-เสนา'!$B$7:$I$7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7</c:v>
                </c:pt>
                <c:pt idx="3">
                  <c:v>12</c:v>
                </c:pt>
                <c:pt idx="4">
                  <c:v>1</c:v>
                </c:pt>
                <c:pt idx="5">
                  <c:v>23</c:v>
                </c:pt>
                <c:pt idx="6">
                  <c:v>15</c:v>
                </c:pt>
                <c:pt idx="7">
                  <c:v>12</c:v>
                </c:pt>
              </c:numCache>
            </c:numRef>
          </c:val>
        </c:ser>
        <c:ser>
          <c:idx val="4"/>
          <c:order val="4"/>
          <c:tx>
            <c:strRef>
              <c:f>'CAPD อยุธยา-เสนา'!$A$8</c:f>
              <c:strCache>
                <c:ptCount val="1"/>
                <c:pt idx="0">
                  <c:v>Refer OUT</c:v>
                </c:pt>
              </c:strCache>
            </c:strRef>
          </c:tx>
          <c:invertIfNegative val="0"/>
          <c:cat>
            <c:numRef>
              <c:f>'CAPD อยุธยา-เสนา'!$B$3:$I$3</c:f>
              <c:numCache>
                <c:formatCode>General</c:formatCode>
                <c:ptCount val="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</c:numCache>
            </c:numRef>
          </c:cat>
          <c:val>
            <c:numRef>
              <c:f>'CAPD อยุธยา-เสนา'!$B$8:$I$8</c:f>
              <c:numCache>
                <c:formatCode>General</c:formatCode>
                <c:ptCount val="8"/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</c:ser>
        <c:ser>
          <c:idx val="5"/>
          <c:order val="5"/>
          <c:tx>
            <c:strRef>
              <c:f>'CAPD อยุธยา-เสนา'!$A$9</c:f>
              <c:strCache>
                <c:ptCount val="1"/>
                <c:pt idx="0">
                  <c:v>เปลี่ยนทำ TK</c:v>
                </c:pt>
              </c:strCache>
            </c:strRef>
          </c:tx>
          <c:invertIfNegative val="0"/>
          <c:cat>
            <c:numRef>
              <c:f>'CAPD อยุธยา-เสนา'!$B$3:$I$3</c:f>
              <c:numCache>
                <c:formatCode>General</c:formatCode>
                <c:ptCount val="8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</c:numCache>
            </c:numRef>
          </c:cat>
          <c:val>
            <c:numRef>
              <c:f>'CAPD อยุธยา-เสนา'!$B$9:$I$9</c:f>
              <c:numCache>
                <c:formatCode>General</c:formatCode>
                <c:ptCount val="8"/>
                <c:pt idx="5">
                  <c:v>1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4779008"/>
        <c:axId val="84780544"/>
      </c:barChart>
      <c:catAx>
        <c:axId val="8477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4780544"/>
        <c:crosses val="autoZero"/>
        <c:auto val="1"/>
        <c:lblAlgn val="ctr"/>
        <c:lblOffset val="100"/>
        <c:noMultiLvlLbl val="0"/>
      </c:catAx>
      <c:valAx>
        <c:axId val="84780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4779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</a:t>
            </a:r>
            <a:r>
              <a:rPr lang="th-TH"/>
              <a:t>สาเหตุการเสียชีวิต</a:t>
            </a:r>
            <a:r>
              <a:rPr lang="th-TH" baseline="0"/>
              <a:t> </a:t>
            </a:r>
            <a:r>
              <a:rPr lang="en-US" baseline="0"/>
              <a:t>CAPD </a:t>
            </a:r>
            <a:r>
              <a:rPr lang="th-TH" baseline="0"/>
              <a:t> รพ.อยุธยา</a:t>
            </a:r>
            <a:endParaRPr lang="th-TH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'CAPD อยุธยา-เสนา'!$L$16</c:f>
              <c:strCache>
                <c:ptCount val="1"/>
                <c:pt idx="0">
                  <c:v>หัวใจ</c:v>
                </c:pt>
              </c:strCache>
            </c:strRef>
          </c:tx>
          <c:invertIfNegative val="0"/>
          <c:cat>
            <c:numRef>
              <c:f>'CAPD อยุธยา-เสนา'!$M$15:$O$15</c:f>
              <c:numCache>
                <c:formatCode>General</c:formatCode>
                <c:ptCount val="3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</c:numCache>
            </c:numRef>
          </c:cat>
          <c:val>
            <c:numRef>
              <c:f>'CAPD อยุธยา-เสนา'!$M$16:$O$16</c:f>
              <c:numCache>
                <c:formatCode>0.00</c:formatCode>
                <c:ptCount val="3"/>
                <c:pt idx="0">
                  <c:v>13.829787234042554</c:v>
                </c:pt>
                <c:pt idx="1">
                  <c:v>14.427860696517413</c:v>
                </c:pt>
                <c:pt idx="2">
                  <c:v>13.705583756345177</c:v>
                </c:pt>
              </c:numCache>
            </c:numRef>
          </c:val>
        </c:ser>
        <c:ser>
          <c:idx val="1"/>
          <c:order val="1"/>
          <c:tx>
            <c:strRef>
              <c:f>'CAPD อยุธยา-เสนา'!$L$17</c:f>
              <c:strCache>
                <c:ptCount val="1"/>
                <c:pt idx="0">
                  <c:v>ติดเชื้อในกระแสเลือด</c:v>
                </c:pt>
              </c:strCache>
            </c:strRef>
          </c:tx>
          <c:invertIfNegative val="0"/>
          <c:cat>
            <c:numRef>
              <c:f>'CAPD อยุธยา-เสนา'!$M$15:$O$15</c:f>
              <c:numCache>
                <c:formatCode>General</c:formatCode>
                <c:ptCount val="3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</c:numCache>
            </c:numRef>
          </c:cat>
          <c:val>
            <c:numRef>
              <c:f>'CAPD อยุธยา-เสนา'!$M$17:$O$17</c:f>
              <c:numCache>
                <c:formatCode>0.00</c:formatCode>
                <c:ptCount val="3"/>
                <c:pt idx="0">
                  <c:v>1.0638297872340425</c:v>
                </c:pt>
                <c:pt idx="1">
                  <c:v>0.99502487562189057</c:v>
                </c:pt>
                <c:pt idx="2">
                  <c:v>8.6294416243654819</c:v>
                </c:pt>
              </c:numCache>
            </c:numRef>
          </c:val>
        </c:ser>
        <c:ser>
          <c:idx val="2"/>
          <c:order val="2"/>
          <c:tx>
            <c:strRef>
              <c:f>'CAPD อยุธยา-เสนา'!$L$18</c:f>
              <c:strCache>
                <c:ptCount val="1"/>
                <c:pt idx="0">
                  <c:v>Sepsis(ภาวะโรคที่ป่วย (ปอดบวม/DM)</c:v>
                </c:pt>
              </c:strCache>
            </c:strRef>
          </c:tx>
          <c:invertIfNegative val="0"/>
          <c:cat>
            <c:numRef>
              <c:f>'CAPD อยุธยา-เสนา'!$M$15:$O$15</c:f>
              <c:numCache>
                <c:formatCode>General</c:formatCode>
                <c:ptCount val="3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</c:numCache>
            </c:numRef>
          </c:cat>
          <c:val>
            <c:numRef>
              <c:f>'CAPD อยุธยา-เสนา'!$M$18:$O$18</c:f>
              <c:numCache>
                <c:formatCode>0.00</c:formatCode>
                <c:ptCount val="3"/>
                <c:pt idx="0">
                  <c:v>1.5957446808510638</c:v>
                </c:pt>
                <c:pt idx="1">
                  <c:v>2.4875621890547261</c:v>
                </c:pt>
                <c:pt idx="2">
                  <c:v>1.5228426395939085</c:v>
                </c:pt>
              </c:numCache>
            </c:numRef>
          </c:val>
        </c:ser>
        <c:ser>
          <c:idx val="3"/>
          <c:order val="3"/>
          <c:tx>
            <c:strRef>
              <c:f>'CAPD อยุธยา-เสนา'!$L$19</c:f>
              <c:strCache>
                <c:ptCount val="1"/>
                <c:pt idx="0">
                  <c:v>น้ำเกิน</c:v>
                </c:pt>
              </c:strCache>
            </c:strRef>
          </c:tx>
          <c:invertIfNegative val="0"/>
          <c:cat>
            <c:numRef>
              <c:f>'CAPD อยุธยา-เสนา'!$M$15:$O$15</c:f>
              <c:numCache>
                <c:formatCode>General</c:formatCode>
                <c:ptCount val="3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</c:numCache>
            </c:numRef>
          </c:cat>
          <c:val>
            <c:numRef>
              <c:f>'CAPD อยุธยา-เสนา'!$M$19:$O$19</c:f>
              <c:numCache>
                <c:formatCode>0.00</c:formatCode>
                <c:ptCount val="3"/>
                <c:pt idx="0">
                  <c:v>0.53191489361702127</c:v>
                </c:pt>
                <c:pt idx="1">
                  <c:v>0.49751243781094528</c:v>
                </c:pt>
                <c:pt idx="2">
                  <c:v>1.015228426395939</c:v>
                </c:pt>
              </c:numCache>
            </c:numRef>
          </c:val>
        </c:ser>
        <c:ser>
          <c:idx val="4"/>
          <c:order val="4"/>
          <c:tx>
            <c:strRef>
              <c:f>'CAPD อยุธยา-เสนา'!$L$20</c:f>
              <c:strCache>
                <c:ptCount val="1"/>
                <c:pt idx="0">
                  <c:v>CVA เลือดออกในสมอง HT</c:v>
                </c:pt>
              </c:strCache>
            </c:strRef>
          </c:tx>
          <c:invertIfNegative val="0"/>
          <c:cat>
            <c:numRef>
              <c:f>'CAPD อยุธยา-เสนา'!$M$15:$O$15</c:f>
              <c:numCache>
                <c:formatCode>General</c:formatCode>
                <c:ptCount val="3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</c:numCache>
            </c:numRef>
          </c:cat>
          <c:val>
            <c:numRef>
              <c:f>'CAPD อยุธยา-เสนา'!$M$20:$O$20</c:f>
              <c:numCache>
                <c:formatCode>0.00</c:formatCode>
                <c:ptCount val="3"/>
                <c:pt idx="0">
                  <c:v>2.1276595744680851</c:v>
                </c:pt>
                <c:pt idx="1">
                  <c:v>0.99502487562189057</c:v>
                </c:pt>
                <c:pt idx="2">
                  <c:v>2.030456852791878</c:v>
                </c:pt>
              </c:numCache>
            </c:numRef>
          </c:val>
        </c:ser>
        <c:ser>
          <c:idx val="5"/>
          <c:order val="5"/>
          <c:tx>
            <c:strRef>
              <c:f>'CAPD อยุธยา-เสนา'!$L$21</c:f>
              <c:strCache>
                <c:ptCount val="1"/>
                <c:pt idx="0">
                  <c:v>ฆ่าตัวตาย(ผูกคอ) อายุ 70ปี</c:v>
                </c:pt>
              </c:strCache>
            </c:strRef>
          </c:tx>
          <c:invertIfNegative val="0"/>
          <c:cat>
            <c:numRef>
              <c:f>'CAPD อยุธยา-เสนา'!$M$15:$O$15</c:f>
              <c:numCache>
                <c:formatCode>General</c:formatCode>
                <c:ptCount val="3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</c:numCache>
            </c:numRef>
          </c:cat>
          <c:val>
            <c:numRef>
              <c:f>'CAPD อยุธยา-เสนา'!$M$21:$O$21</c:f>
              <c:numCache>
                <c:formatCode>0.00</c:formatCode>
                <c:ptCount val="3"/>
                <c:pt idx="0">
                  <c:v>0.53191489361702127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'CAPD อยุธยา-เสนา'!$L$22</c:f>
              <c:strCache>
                <c:ptCount val="1"/>
                <c:pt idx="0">
                  <c:v>มะเร็ง</c:v>
                </c:pt>
              </c:strCache>
            </c:strRef>
          </c:tx>
          <c:invertIfNegative val="0"/>
          <c:cat>
            <c:numRef>
              <c:f>'CAPD อยุธยา-เสนา'!$M$15:$O$15</c:f>
              <c:numCache>
                <c:formatCode>General</c:formatCode>
                <c:ptCount val="3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</c:numCache>
            </c:numRef>
          </c:cat>
          <c:val>
            <c:numRef>
              <c:f>'CAPD อยุธยา-เสนา'!$M$22:$O$22</c:f>
              <c:numCache>
                <c:formatCode>0.00</c:formatCode>
                <c:ptCount val="3"/>
                <c:pt idx="0">
                  <c:v>0</c:v>
                </c:pt>
                <c:pt idx="1">
                  <c:v>0.99502487562189057</c:v>
                </c:pt>
                <c:pt idx="2">
                  <c:v>1.015228426395939</c:v>
                </c:pt>
              </c:numCache>
            </c:numRef>
          </c:val>
        </c:ser>
        <c:ser>
          <c:idx val="7"/>
          <c:order val="7"/>
          <c:tx>
            <c:strRef>
              <c:f>'CAPD อยุธยา-เสนา'!$L$23</c:f>
              <c:strCache>
                <c:ptCount val="1"/>
                <c:pt idx="0">
                  <c:v>ตับแข็ง</c:v>
                </c:pt>
              </c:strCache>
            </c:strRef>
          </c:tx>
          <c:invertIfNegative val="0"/>
          <c:cat>
            <c:numRef>
              <c:f>'CAPD อยุธยา-เสนา'!$M$15:$O$15</c:f>
              <c:numCache>
                <c:formatCode>General</c:formatCode>
                <c:ptCount val="3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</c:numCache>
            </c:numRef>
          </c:cat>
          <c:val>
            <c:numRef>
              <c:f>'CAPD อยุธยา-เสนา'!$M$23:$O$23</c:f>
              <c:numCache>
                <c:formatCode>0.00</c:formatCode>
                <c:ptCount val="3"/>
                <c:pt idx="0">
                  <c:v>0.53191489361702127</c:v>
                </c:pt>
                <c:pt idx="1">
                  <c:v>0.49751243781094528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58976"/>
        <c:axId val="104964864"/>
      </c:barChart>
      <c:catAx>
        <c:axId val="10495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64864"/>
        <c:crosses val="autoZero"/>
        <c:auto val="1"/>
        <c:lblAlgn val="ctr"/>
        <c:lblOffset val="100"/>
        <c:noMultiLvlLbl val="0"/>
      </c:catAx>
      <c:valAx>
        <c:axId val="1049648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495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1800" b="1" i="0" baseline="0">
                <a:effectLst/>
              </a:rPr>
              <a:t>จำนวนผู้รับบริการ </a:t>
            </a:r>
            <a:r>
              <a:rPr lang="en-US" sz="1800" b="1" i="0" baseline="0">
                <a:effectLst/>
              </a:rPr>
              <a:t>CAPD </a:t>
            </a:r>
            <a:r>
              <a:rPr lang="th-TH" sz="1800" b="1" i="0" baseline="0">
                <a:effectLst/>
              </a:rPr>
              <a:t>ณ มีนาคม 58</a:t>
            </a:r>
            <a:r>
              <a:rPr lang="en-US" sz="1800" b="1" i="0" baseline="0">
                <a:effectLst/>
              </a:rPr>
              <a:t> </a:t>
            </a:r>
            <a:r>
              <a:rPr lang="th-TH" sz="1800" b="1" i="0" baseline="0">
                <a:effectLst/>
              </a:rPr>
              <a:t>รพ.เสนา</a:t>
            </a:r>
            <a:endParaRPr lang="th-TH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'CAPD อยุธยา-เสนา'!$A$31</c:f>
              <c:strCache>
                <c:ptCount val="1"/>
                <c:pt idx="0">
                  <c:v>ผู้รับบริการต้นปี </c:v>
                </c:pt>
              </c:strCache>
            </c:strRef>
          </c:tx>
          <c:invertIfNegative val="0"/>
          <c:cat>
            <c:numRef>
              <c:f>'CAPD อยุธยา-เสนา'!$B$30:$F$30</c:f>
              <c:numCache>
                <c:formatCode>General</c:formatCod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</c:numCache>
            </c:numRef>
          </c:cat>
          <c:val>
            <c:numRef>
              <c:f>'CAPD อยุธยา-เสนา'!$B$31:$F$31</c:f>
              <c:numCache>
                <c:formatCode>General</c:formatCode>
                <c:ptCount val="5"/>
                <c:pt idx="0">
                  <c:v>19</c:v>
                </c:pt>
                <c:pt idx="1">
                  <c:v>40</c:v>
                </c:pt>
                <c:pt idx="2">
                  <c:v>56</c:v>
                </c:pt>
                <c:pt idx="3">
                  <c:v>77</c:v>
                </c:pt>
                <c:pt idx="4">
                  <c:v>77</c:v>
                </c:pt>
              </c:numCache>
            </c:numRef>
          </c:val>
        </c:ser>
        <c:ser>
          <c:idx val="1"/>
          <c:order val="1"/>
          <c:tx>
            <c:strRef>
              <c:f>'CAPD อยุธยา-เสนา'!$A$32</c:f>
              <c:strCache>
                <c:ptCount val="1"/>
                <c:pt idx="0">
                  <c:v>Refer IN</c:v>
                </c:pt>
              </c:strCache>
            </c:strRef>
          </c:tx>
          <c:invertIfNegative val="0"/>
          <c:cat>
            <c:numRef>
              <c:f>'CAPD อยุธยา-เสนา'!$B$30:$F$30</c:f>
              <c:numCache>
                <c:formatCode>General</c:formatCod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</c:numCache>
            </c:numRef>
          </c:cat>
          <c:val>
            <c:numRef>
              <c:f>'CAPD อยุธยา-เสนา'!$B$32:$F$32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'CAPD อยุธยา-เสนา'!$A$33</c:f>
              <c:strCache>
                <c:ptCount val="1"/>
                <c:pt idx="0">
                  <c:v>เสียชีวิต</c:v>
                </c:pt>
              </c:strCache>
            </c:strRef>
          </c:tx>
          <c:invertIfNegative val="0"/>
          <c:cat>
            <c:numRef>
              <c:f>'CAPD อยุธยา-เสนา'!$B$30:$F$30</c:f>
              <c:numCache>
                <c:formatCode>General</c:formatCod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</c:numCache>
            </c:numRef>
          </c:cat>
          <c:val>
            <c:numRef>
              <c:f>'CAPD อยุธยา-เสนา'!$B$33:$F$33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26</c:v>
                </c:pt>
              </c:numCache>
            </c:numRef>
          </c:val>
        </c:ser>
        <c:ser>
          <c:idx val="3"/>
          <c:order val="3"/>
          <c:tx>
            <c:strRef>
              <c:f>'CAPD อยุธยา-เสนา'!$A$34</c:f>
              <c:strCache>
                <c:ptCount val="1"/>
                <c:pt idx="0">
                  <c:v>ผู้ป่วย Fali PD และทำ HD ถาวร</c:v>
                </c:pt>
              </c:strCache>
            </c:strRef>
          </c:tx>
          <c:invertIfNegative val="0"/>
          <c:cat>
            <c:numRef>
              <c:f>'CAPD อยุธยา-เสนา'!$B$30:$F$30</c:f>
              <c:numCache>
                <c:formatCode>General</c:formatCod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</c:numCache>
            </c:numRef>
          </c:cat>
          <c:val>
            <c:numRef>
              <c:f>'CAPD อยุธยา-เสนา'!$B$34:$F$34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3">
                  <c:v>11</c:v>
                </c:pt>
                <c:pt idx="4">
                  <c:v>3</c:v>
                </c:pt>
              </c:numCache>
            </c:numRef>
          </c:val>
        </c:ser>
        <c:ser>
          <c:idx val="4"/>
          <c:order val="4"/>
          <c:tx>
            <c:strRef>
              <c:f>'CAPD อยุธยา-เสนา'!$A$35</c:f>
              <c:strCache>
                <c:ptCount val="1"/>
                <c:pt idx="0">
                  <c:v>Refer OUT</c:v>
                </c:pt>
              </c:strCache>
            </c:strRef>
          </c:tx>
          <c:invertIfNegative val="0"/>
          <c:cat>
            <c:numRef>
              <c:f>'CAPD อยุธยา-เสนา'!$B$30:$F$30</c:f>
              <c:numCache>
                <c:formatCode>General</c:formatCod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</c:numCache>
            </c:numRef>
          </c:cat>
          <c:val>
            <c:numRef>
              <c:f>'CAPD อยุธยา-เสนา'!$B$35:$F$35</c:f>
              <c:numCache>
                <c:formatCode>General</c:formatCode>
                <c:ptCount val="5"/>
                <c:pt idx="1">
                  <c:v>5</c:v>
                </c:pt>
              </c:numCache>
            </c:numRef>
          </c:val>
        </c:ser>
        <c:ser>
          <c:idx val="5"/>
          <c:order val="5"/>
          <c:tx>
            <c:strRef>
              <c:f>'CAPD อยุธยา-เสนา'!$A$36</c:f>
              <c:strCache>
                <c:ptCount val="1"/>
                <c:pt idx="0">
                  <c:v>เปลี่ยนทำ TK</c:v>
                </c:pt>
              </c:strCache>
            </c:strRef>
          </c:tx>
          <c:invertIfNegative val="0"/>
          <c:cat>
            <c:numRef>
              <c:f>'CAPD อยุธยา-เสนา'!$B$30:$F$30</c:f>
              <c:numCache>
                <c:formatCode>General</c:formatCod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</c:numCache>
            </c:numRef>
          </c:cat>
          <c:val>
            <c:numRef>
              <c:f>'CAPD อยุธยา-เสนา'!$B$36:$F$36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</c:ser>
        <c:ser>
          <c:idx val="6"/>
          <c:order val="6"/>
          <c:tx>
            <c:strRef>
              <c:f>'CAPD อยุธยา-เสนา'!$A$37</c:f>
              <c:strCache>
                <c:ptCount val="1"/>
                <c:pt idx="0">
                  <c:v>ไม่สมัครใจ</c:v>
                </c:pt>
              </c:strCache>
            </c:strRef>
          </c:tx>
          <c:invertIfNegative val="0"/>
          <c:cat>
            <c:numRef>
              <c:f>'CAPD อยุธยา-เสนา'!$B$30:$F$30</c:f>
              <c:numCache>
                <c:formatCode>General</c:formatCod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</c:numCache>
            </c:numRef>
          </c:cat>
          <c:val>
            <c:numRef>
              <c:f>'CAPD อยุธยา-เสนา'!$B$37:$F$37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496576"/>
        <c:axId val="85498112"/>
      </c:barChart>
      <c:catAx>
        <c:axId val="854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498112"/>
        <c:crosses val="autoZero"/>
        <c:auto val="1"/>
        <c:lblAlgn val="ctr"/>
        <c:lblOffset val="100"/>
        <c:noMultiLvlLbl val="0"/>
      </c:catAx>
      <c:valAx>
        <c:axId val="8549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496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% </a:t>
            </a:r>
            <a:r>
              <a:rPr lang="th-TH" sz="1800" b="1" i="0" baseline="0">
                <a:effectLst/>
              </a:rPr>
              <a:t>สาเหตุการเสียชีวิต </a:t>
            </a:r>
            <a:r>
              <a:rPr lang="en-US" sz="1800" b="1" i="0" baseline="0">
                <a:effectLst/>
              </a:rPr>
              <a:t>CAPD </a:t>
            </a:r>
            <a:r>
              <a:rPr lang="th-TH" sz="1800" b="1" i="0" baseline="0">
                <a:effectLst/>
              </a:rPr>
              <a:t> รพ.เสนา</a:t>
            </a:r>
            <a:endParaRPr lang="th-TH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'CAPD อยุธยา-เสนา'!$M$45</c:f>
              <c:strCache>
                <c:ptCount val="1"/>
                <c:pt idx="0">
                  <c:v>หัวใจ</c:v>
                </c:pt>
              </c:strCache>
            </c:strRef>
          </c:tx>
          <c:invertIfNegative val="0"/>
          <c:cat>
            <c:strRef>
              <c:f>'CAPD อยุธยา-เสนา'!$N$44:$R$44</c:f>
              <c:strCach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 ณ มีนาคม 58</c:v>
                </c:pt>
              </c:strCache>
            </c:strRef>
          </c:cat>
          <c:val>
            <c:numRef>
              <c:f>'CAPD อยุธยา-เสนา'!$N$45:$R$45</c:f>
              <c:numCache>
                <c:formatCode>0.00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1.7857142857142858</c:v>
                </c:pt>
                <c:pt idx="3">
                  <c:v>2.5974025974025974</c:v>
                </c:pt>
                <c:pt idx="4">
                  <c:v>3.8961038961038961</c:v>
                </c:pt>
              </c:numCache>
            </c:numRef>
          </c:val>
        </c:ser>
        <c:ser>
          <c:idx val="1"/>
          <c:order val="1"/>
          <c:tx>
            <c:strRef>
              <c:f>'CAPD อยุธยา-เสนา'!$M$46</c:f>
              <c:strCache>
                <c:ptCount val="1"/>
                <c:pt idx="0">
                  <c:v>ติดเชื้อในกระแสเลือด</c:v>
                </c:pt>
              </c:strCache>
            </c:strRef>
          </c:tx>
          <c:invertIfNegative val="0"/>
          <c:cat>
            <c:strRef>
              <c:f>'CAPD อยุธยา-เสนา'!$N$44:$R$44</c:f>
              <c:strCach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 ณ มีนาคม 58</c:v>
                </c:pt>
              </c:strCache>
            </c:strRef>
          </c:cat>
          <c:val>
            <c:numRef>
              <c:f>'CAPD อยุธยา-เสนา'!$N$46:$R$46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'CAPD อยุธยา-เสนา'!$M$47</c:f>
              <c:strCache>
                <c:ptCount val="1"/>
                <c:pt idx="0">
                  <c:v>Sepsis(สาเหตุอื่น)</c:v>
                </c:pt>
              </c:strCache>
            </c:strRef>
          </c:tx>
          <c:invertIfNegative val="0"/>
          <c:cat>
            <c:strRef>
              <c:f>'CAPD อยุธยา-เสนา'!$N$44:$R$44</c:f>
              <c:strCach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 ณ มีนาคม 58</c:v>
                </c:pt>
              </c:strCache>
            </c:strRef>
          </c:cat>
          <c:val>
            <c:numRef>
              <c:f>'CAPD อยุธยา-เสนา'!$N$47:$R$47</c:f>
              <c:numCache>
                <c:formatCode>0.00</c:formatCode>
                <c:ptCount val="5"/>
                <c:pt idx="0">
                  <c:v>10.526315789473685</c:v>
                </c:pt>
                <c:pt idx="1">
                  <c:v>0</c:v>
                </c:pt>
                <c:pt idx="2">
                  <c:v>10.714285714285714</c:v>
                </c:pt>
                <c:pt idx="3">
                  <c:v>5.1948051948051948</c:v>
                </c:pt>
                <c:pt idx="4">
                  <c:v>19.480519480519479</c:v>
                </c:pt>
              </c:numCache>
            </c:numRef>
          </c:val>
        </c:ser>
        <c:ser>
          <c:idx val="3"/>
          <c:order val="3"/>
          <c:tx>
            <c:strRef>
              <c:f>'CAPD อยุธยา-เสนา'!$M$48</c:f>
              <c:strCache>
                <c:ptCount val="1"/>
                <c:pt idx="0">
                  <c:v>น้ำเกิน</c:v>
                </c:pt>
              </c:strCache>
            </c:strRef>
          </c:tx>
          <c:invertIfNegative val="0"/>
          <c:cat>
            <c:strRef>
              <c:f>'CAPD อยุธยา-เสนา'!$N$44:$R$44</c:f>
              <c:strCach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 ณ มีนาคม 58</c:v>
                </c:pt>
              </c:strCache>
            </c:strRef>
          </c:cat>
          <c:val>
            <c:numRef>
              <c:f>'CAPD อยุธยา-เสนา'!$N$48:$R$48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'CAPD อยุธยา-เสนา'!$M$49</c:f>
              <c:strCache>
                <c:ptCount val="1"/>
                <c:pt idx="0">
                  <c:v>CVA เลือดออกในสมอง HT</c:v>
                </c:pt>
              </c:strCache>
            </c:strRef>
          </c:tx>
          <c:invertIfNegative val="0"/>
          <c:cat>
            <c:strRef>
              <c:f>'CAPD อยุธยา-เสนา'!$N$44:$R$44</c:f>
              <c:strCach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 ณ มีนาคม 58</c:v>
                </c:pt>
              </c:strCache>
            </c:strRef>
          </c:cat>
          <c:val>
            <c:numRef>
              <c:f>'CAPD อยุธยา-เสนา'!$N$49:$R$49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3.8961038961038961</c:v>
                </c:pt>
              </c:numCache>
            </c:numRef>
          </c:val>
        </c:ser>
        <c:ser>
          <c:idx val="5"/>
          <c:order val="5"/>
          <c:tx>
            <c:strRef>
              <c:f>'CAPD อยุธยา-เสนา'!$M$50</c:f>
              <c:strCache>
                <c:ptCount val="1"/>
                <c:pt idx="0">
                  <c:v>ฆ่าตัวตาย(ผูกคอ) อายุ 70ปี</c:v>
                </c:pt>
              </c:strCache>
            </c:strRef>
          </c:tx>
          <c:invertIfNegative val="0"/>
          <c:cat>
            <c:strRef>
              <c:f>'CAPD อยุธยา-เสนา'!$N$44:$R$44</c:f>
              <c:strCach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 ณ มีนาคม 58</c:v>
                </c:pt>
              </c:strCache>
            </c:strRef>
          </c:cat>
          <c:val>
            <c:numRef>
              <c:f>'CAPD อยุธยา-เสนา'!$N$50:$R$50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'CAPD อยุธยา-เสนา'!$M$51</c:f>
              <c:strCache>
                <c:ptCount val="1"/>
                <c:pt idx="0">
                  <c:v>มะเร็ง</c:v>
                </c:pt>
              </c:strCache>
            </c:strRef>
          </c:tx>
          <c:invertIfNegative val="0"/>
          <c:cat>
            <c:strRef>
              <c:f>'CAPD อยุธยา-เสนา'!$N$44:$R$44</c:f>
              <c:strCach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 ณ มีนาคม 58</c:v>
                </c:pt>
              </c:strCache>
            </c:strRef>
          </c:cat>
          <c:val>
            <c:numRef>
              <c:f>'CAPD อยุธยา-เสนา'!$N$51:$R$51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'CAPD อยุธยา-เสนา'!$M$52</c:f>
              <c:strCache>
                <c:ptCount val="1"/>
                <c:pt idx="0">
                  <c:v>ตับแข็ง</c:v>
                </c:pt>
              </c:strCache>
            </c:strRef>
          </c:tx>
          <c:invertIfNegative val="0"/>
          <c:cat>
            <c:strRef>
              <c:f>'CAPD อยุธยา-เสนา'!$N$44:$R$44</c:f>
              <c:strCach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 ณ มีนาคม 58</c:v>
                </c:pt>
              </c:strCache>
            </c:strRef>
          </c:cat>
          <c:val>
            <c:numRef>
              <c:f>'CAPD อยุธยา-เสนา'!$N$52:$R$52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'CAPD อยุธยา-เสนา'!$M$53</c:f>
              <c:strCache>
                <c:ptCount val="1"/>
                <c:pt idx="0">
                  <c:v>ไม่ทราบสาเหตุ(สียชีวิตที่บ้าน)</c:v>
                </c:pt>
              </c:strCache>
            </c:strRef>
          </c:tx>
          <c:invertIfNegative val="0"/>
          <c:cat>
            <c:strRef>
              <c:f>'CAPD อยุธยา-เสนา'!$N$44:$R$44</c:f>
              <c:strCach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 ณ มีนาคม 58</c:v>
                </c:pt>
              </c:strCache>
            </c:strRef>
          </c:cat>
          <c:val>
            <c:numRef>
              <c:f>'CAPD อยุธยา-เสนา'!$N$53:$R$53</c:f>
              <c:numCache>
                <c:formatCode>0.00</c:formatCode>
                <c:ptCount val="5"/>
                <c:pt idx="0">
                  <c:v>5.2631578947368425</c:v>
                </c:pt>
                <c:pt idx="1">
                  <c:v>5.3571428571428568</c:v>
                </c:pt>
                <c:pt idx="2">
                  <c:v>1.7857142857142858</c:v>
                </c:pt>
                <c:pt idx="3">
                  <c:v>6.4935064935064934</c:v>
                </c:pt>
                <c:pt idx="4">
                  <c:v>6.4935064935064934</c:v>
                </c:pt>
              </c:numCache>
            </c:numRef>
          </c:val>
        </c:ser>
        <c:ser>
          <c:idx val="9"/>
          <c:order val="9"/>
          <c:tx>
            <c:strRef>
              <c:f>'CAPD อยุธยา-เสนา'!$M$54</c:f>
              <c:strCache>
                <c:ptCount val="1"/>
                <c:pt idx="0">
                  <c:v>เยื้อบุท้องอักเสบ</c:v>
                </c:pt>
              </c:strCache>
            </c:strRef>
          </c:tx>
          <c:invertIfNegative val="0"/>
          <c:cat>
            <c:strRef>
              <c:f>'CAPD อยุธยา-เสนา'!$N$44:$R$44</c:f>
              <c:strCache>
                <c:ptCount val="5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 ณ มีนาคม 58</c:v>
                </c:pt>
              </c:strCache>
            </c:strRef>
          </c:cat>
          <c:val>
            <c:numRef>
              <c:f>'CAPD อยุธยา-เสนา'!$N$54:$R$54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1.7857142857142858</c:v>
                </c:pt>
                <c:pt idx="3">
                  <c:v>1.2987012987012987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91488"/>
        <c:axId val="78593024"/>
      </c:barChart>
      <c:catAx>
        <c:axId val="7859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78593024"/>
        <c:crosses val="autoZero"/>
        <c:auto val="1"/>
        <c:lblAlgn val="ctr"/>
        <c:lblOffset val="100"/>
        <c:noMultiLvlLbl val="0"/>
      </c:catAx>
      <c:valAx>
        <c:axId val="78593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859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ผู้รับบริการ </a:t>
            </a:r>
            <a:r>
              <a:rPr lang="en-US"/>
              <a:t>HD </a:t>
            </a:r>
            <a:r>
              <a:rPr lang="th-TH"/>
              <a:t>รพ.เสนา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'HD อยุธยา-เสนา'!$A$21</c:f>
              <c:strCache>
                <c:ptCount val="1"/>
                <c:pt idx="0">
                  <c:v>ผู้รับบริการต้นปี </c:v>
                </c:pt>
              </c:strCache>
            </c:strRef>
          </c:tx>
          <c:invertIfNegative val="0"/>
          <c:cat>
            <c:strRef>
              <c:f>'HD อยุธยา-เสนา'!$B$20:$D$20</c:f>
              <c:strCache>
                <c:ptCount val="3"/>
                <c:pt idx="0">
                  <c:v>ปี2556</c:v>
                </c:pt>
                <c:pt idx="1">
                  <c:v>ปี2557</c:v>
                </c:pt>
                <c:pt idx="2">
                  <c:v>ปี2558  ณ มีนาคม</c:v>
                </c:pt>
              </c:strCache>
            </c:strRef>
          </c:cat>
          <c:val>
            <c:numRef>
              <c:f>'HD อยุธยา-เสนา'!$B$21:$D$21</c:f>
              <c:numCache>
                <c:formatCode>General</c:formatCode>
                <c:ptCount val="3"/>
                <c:pt idx="0">
                  <c:v>279</c:v>
                </c:pt>
                <c:pt idx="1">
                  <c:v>373</c:v>
                </c:pt>
                <c:pt idx="2">
                  <c:v>180</c:v>
                </c:pt>
              </c:numCache>
            </c:numRef>
          </c:val>
        </c:ser>
        <c:ser>
          <c:idx val="1"/>
          <c:order val="1"/>
          <c:tx>
            <c:strRef>
              <c:f>'HD อยุธยา-เสนา'!$A$22</c:f>
              <c:strCache>
                <c:ptCount val="1"/>
                <c:pt idx="0">
                  <c:v>เสียชีวิต</c:v>
                </c:pt>
              </c:strCache>
            </c:strRef>
          </c:tx>
          <c:invertIfNegative val="0"/>
          <c:cat>
            <c:strRef>
              <c:f>'HD อยุธยา-เสนา'!$B$20:$D$20</c:f>
              <c:strCache>
                <c:ptCount val="3"/>
                <c:pt idx="0">
                  <c:v>ปี2556</c:v>
                </c:pt>
                <c:pt idx="1">
                  <c:v>ปี2557</c:v>
                </c:pt>
                <c:pt idx="2">
                  <c:v>ปี2558  ณ มีนาคม</c:v>
                </c:pt>
              </c:strCache>
            </c:strRef>
          </c:cat>
          <c:val>
            <c:numRef>
              <c:f>'HD อยุธยา-เสนา'!$B$22:$D$22</c:f>
              <c:numCache>
                <c:formatCode>General</c:formatCode>
                <c:ptCount val="3"/>
                <c:pt idx="0">
                  <c:v>19</c:v>
                </c:pt>
                <c:pt idx="1">
                  <c:v>26</c:v>
                </c:pt>
                <c:pt idx="2">
                  <c:v>21</c:v>
                </c:pt>
              </c:numCache>
            </c:numRef>
          </c:val>
        </c:ser>
        <c:ser>
          <c:idx val="2"/>
          <c:order val="2"/>
          <c:tx>
            <c:strRef>
              <c:f>'HD อยุธยา-เสนา'!$A$23</c:f>
              <c:strCache>
                <c:ptCount val="1"/>
                <c:pt idx="0">
                  <c:v>คงเหลือHD</c:v>
                </c:pt>
              </c:strCache>
            </c:strRef>
          </c:tx>
          <c:invertIfNegative val="0"/>
          <c:cat>
            <c:strRef>
              <c:f>'HD อยุธยา-เสนา'!$B$20:$D$20</c:f>
              <c:strCache>
                <c:ptCount val="3"/>
                <c:pt idx="0">
                  <c:v>ปี2556</c:v>
                </c:pt>
                <c:pt idx="1">
                  <c:v>ปี2557</c:v>
                </c:pt>
                <c:pt idx="2">
                  <c:v>ปี2558  ณ มีนาคม</c:v>
                </c:pt>
              </c:strCache>
            </c:strRef>
          </c:cat>
          <c:val>
            <c:numRef>
              <c:f>'HD อยุธยา-เสนา'!$B$23:$D$23</c:f>
              <c:numCache>
                <c:formatCode>General</c:formatCode>
                <c:ptCount val="3"/>
                <c:pt idx="0">
                  <c:v>26</c:v>
                </c:pt>
                <c:pt idx="1">
                  <c:v>20</c:v>
                </c:pt>
                <c:pt idx="2">
                  <c:v>17</c:v>
                </c:pt>
              </c:numCache>
            </c:numRef>
          </c:val>
        </c:ser>
        <c:ser>
          <c:idx val="3"/>
          <c:order val="3"/>
          <c:tx>
            <c:strRef>
              <c:f>'HD อยุธยา-เสนา'!$A$24</c:f>
              <c:strCache>
                <c:ptCount val="1"/>
                <c:pt idx="0">
                  <c:v>Discharge ไปที่อื่น</c:v>
                </c:pt>
              </c:strCache>
            </c:strRef>
          </c:tx>
          <c:invertIfNegative val="0"/>
          <c:cat>
            <c:strRef>
              <c:f>'HD อยุธยา-เสนา'!$B$20:$D$20</c:f>
              <c:strCache>
                <c:ptCount val="3"/>
                <c:pt idx="0">
                  <c:v>ปี2556</c:v>
                </c:pt>
                <c:pt idx="1">
                  <c:v>ปี2557</c:v>
                </c:pt>
                <c:pt idx="2">
                  <c:v>ปี2558  ณ มีนาคม</c:v>
                </c:pt>
              </c:strCache>
            </c:strRef>
          </c:cat>
          <c:val>
            <c:numRef>
              <c:f>'HD อยุธยา-เสนา'!$B$24:$D$24</c:f>
              <c:numCache>
                <c:formatCode>General</c:formatCode>
                <c:ptCount val="3"/>
                <c:pt idx="0">
                  <c:v>234</c:v>
                </c:pt>
                <c:pt idx="1">
                  <c:v>327</c:v>
                </c:pt>
                <c:pt idx="2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72224"/>
        <c:axId val="91182208"/>
      </c:barChart>
      <c:catAx>
        <c:axId val="9117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91182208"/>
        <c:crosses val="autoZero"/>
        <c:auto val="1"/>
        <c:lblAlgn val="ctr"/>
        <c:lblOffset val="100"/>
        <c:noMultiLvlLbl val="0"/>
      </c:catAx>
      <c:valAx>
        <c:axId val="9118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7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</a:t>
            </a:r>
            <a:r>
              <a:rPr lang="th-TH"/>
              <a:t>สาเหตุการเสียชีวิตของผู้ป่วยล้างไตผ่านทางช่องท้อง </a:t>
            </a:r>
            <a:r>
              <a:rPr lang="en-US"/>
              <a:t>HD </a:t>
            </a:r>
            <a:r>
              <a:rPr lang="th-TH"/>
              <a:t>รพ.เสนา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'HD อยุธยา-เสนา'!$I$29</c:f>
              <c:strCache>
                <c:ptCount val="1"/>
                <c:pt idx="0">
                  <c:v>โรคติดเชื้อและปรสิต(sepsis)</c:v>
                </c:pt>
              </c:strCache>
            </c:strRef>
          </c:tx>
          <c:invertIfNegative val="0"/>
          <c:cat>
            <c:strRef>
              <c:f>'HD อยุธยา-เสนา'!$J$28:$L$28</c:f>
              <c:strCache>
                <c:ptCount val="3"/>
                <c:pt idx="0">
                  <c:v>2556</c:v>
                </c:pt>
                <c:pt idx="1">
                  <c:v>2557</c:v>
                </c:pt>
                <c:pt idx="2">
                  <c:v>2558  ณ มีนาคม</c:v>
                </c:pt>
              </c:strCache>
            </c:strRef>
          </c:cat>
          <c:val>
            <c:numRef>
              <c:f>'HD อยุธยา-เสนา'!$J$29:$L$29</c:f>
              <c:numCache>
                <c:formatCode>0.00</c:formatCode>
                <c:ptCount val="3"/>
                <c:pt idx="0">
                  <c:v>3.5842293906810037</c:v>
                </c:pt>
                <c:pt idx="1">
                  <c:v>4.0214477211796247</c:v>
                </c:pt>
                <c:pt idx="2">
                  <c:v>6.666666666666667</c:v>
                </c:pt>
              </c:numCache>
            </c:numRef>
          </c:val>
        </c:ser>
        <c:ser>
          <c:idx val="1"/>
          <c:order val="1"/>
          <c:tx>
            <c:strRef>
              <c:f>'HD อยุธยา-เสนา'!$I$30</c:f>
              <c:strCache>
                <c:ptCount val="1"/>
                <c:pt idx="0">
                  <c:v>มะเร็ง</c:v>
                </c:pt>
              </c:strCache>
            </c:strRef>
          </c:tx>
          <c:invertIfNegative val="0"/>
          <c:cat>
            <c:strRef>
              <c:f>'HD อยุธยา-เสนา'!$J$28:$L$28</c:f>
              <c:strCache>
                <c:ptCount val="3"/>
                <c:pt idx="0">
                  <c:v>2556</c:v>
                </c:pt>
                <c:pt idx="1">
                  <c:v>2557</c:v>
                </c:pt>
                <c:pt idx="2">
                  <c:v>2558  ณ มีนาคม</c:v>
                </c:pt>
              </c:strCache>
            </c:strRef>
          </c:cat>
          <c:val>
            <c:numRef>
              <c:f>'HD อยุธยา-เสนา'!$J$30:$L$30</c:f>
              <c:numCache>
                <c:formatCode>0.00</c:formatCode>
                <c:ptCount val="3"/>
                <c:pt idx="0">
                  <c:v>0</c:v>
                </c:pt>
                <c:pt idx="1">
                  <c:v>0.26809651474530832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'HD อยุธยา-เสนา'!$I$31</c:f>
              <c:strCache>
                <c:ptCount val="1"/>
                <c:pt idx="0">
                  <c:v>โรคระบบไหลเวียนโลหิต</c:v>
                </c:pt>
              </c:strCache>
            </c:strRef>
          </c:tx>
          <c:invertIfNegative val="0"/>
          <c:cat>
            <c:strRef>
              <c:f>'HD อยุธยา-เสนา'!$J$28:$L$28</c:f>
              <c:strCache>
                <c:ptCount val="3"/>
                <c:pt idx="0">
                  <c:v>2556</c:v>
                </c:pt>
                <c:pt idx="1">
                  <c:v>2557</c:v>
                </c:pt>
                <c:pt idx="2">
                  <c:v>2558  ณ มีนาคม</c:v>
                </c:pt>
              </c:strCache>
            </c:strRef>
          </c:cat>
          <c:val>
            <c:numRef>
              <c:f>'HD อยุธยา-เสนา'!$J$31:$L$31</c:f>
              <c:numCache>
                <c:formatCode>0.00</c:formatCode>
                <c:ptCount val="3"/>
                <c:pt idx="0">
                  <c:v>3.225806451612903</c:v>
                </c:pt>
                <c:pt idx="1">
                  <c:v>2.6809651474530831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92320"/>
        <c:axId val="91214592"/>
      </c:barChart>
      <c:catAx>
        <c:axId val="9119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91214592"/>
        <c:crosses val="autoZero"/>
        <c:auto val="1"/>
        <c:lblAlgn val="ctr"/>
        <c:lblOffset val="100"/>
        <c:noMultiLvlLbl val="0"/>
      </c:catAx>
      <c:valAx>
        <c:axId val="91214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1192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457199</xdr:colOff>
      <xdr:row>0</xdr:row>
      <xdr:rowOff>95250</xdr:rowOff>
    </xdr:from>
    <xdr:to>
      <xdr:col>19</xdr:col>
      <xdr:colOff>342900</xdr:colOff>
      <xdr:row>10</xdr:row>
      <xdr:rowOff>76200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444498</xdr:colOff>
      <xdr:row>11</xdr:row>
      <xdr:rowOff>279399</xdr:rowOff>
    </xdr:from>
    <xdr:to>
      <xdr:col>19</xdr:col>
      <xdr:colOff>370415</xdr:colOff>
      <xdr:row>23</xdr:row>
      <xdr:rowOff>211667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317498</xdr:colOff>
      <xdr:row>28</xdr:row>
      <xdr:rowOff>162983</xdr:rowOff>
    </xdr:from>
    <xdr:to>
      <xdr:col>19</xdr:col>
      <xdr:colOff>412749</xdr:colOff>
      <xdr:row>39</xdr:row>
      <xdr:rowOff>169333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254000</xdr:colOff>
      <xdr:row>41</xdr:row>
      <xdr:rowOff>0</xdr:rowOff>
    </xdr:from>
    <xdr:to>
      <xdr:col>19</xdr:col>
      <xdr:colOff>455083</xdr:colOff>
      <xdr:row>54</xdr:row>
      <xdr:rowOff>222250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16</xdr:row>
      <xdr:rowOff>66675</xdr:rowOff>
    </xdr:from>
    <xdr:to>
      <xdr:col>14</xdr:col>
      <xdr:colOff>47625</xdr:colOff>
      <xdr:row>25</xdr:row>
      <xdr:rowOff>238125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26</xdr:row>
      <xdr:rowOff>66675</xdr:rowOff>
    </xdr:from>
    <xdr:to>
      <xdr:col>14</xdr:col>
      <xdr:colOff>66675</xdr:colOff>
      <xdr:row>35</xdr:row>
      <xdr:rowOff>238125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zoomScale="80" zoomScaleNormal="80" workbookViewId="0">
      <selection activeCell="K64" sqref="K64"/>
    </sheetView>
  </sheetViews>
  <sheetFormatPr defaultRowHeight="22.5" x14ac:dyDescent="0.35"/>
  <cols>
    <col min="1" max="1" width="26.375" customWidth="1"/>
    <col min="11" max="11" width="6.375" customWidth="1"/>
  </cols>
  <sheetData>
    <row r="1" spans="1:15" x14ac:dyDescent="0.35">
      <c r="A1" s="6" t="s">
        <v>22</v>
      </c>
    </row>
    <row r="3" spans="1:15" x14ac:dyDescent="0.35">
      <c r="A3" s="11" t="s">
        <v>9</v>
      </c>
      <c r="B3" s="1">
        <v>2551</v>
      </c>
      <c r="C3" s="1">
        <v>2552</v>
      </c>
      <c r="D3" s="1">
        <v>2553</v>
      </c>
      <c r="E3" s="1">
        <v>2554</v>
      </c>
      <c r="F3" s="1">
        <v>2555</v>
      </c>
      <c r="G3" s="1">
        <v>2556</v>
      </c>
      <c r="H3" s="1">
        <v>2557</v>
      </c>
      <c r="I3" s="18">
        <v>2558</v>
      </c>
    </row>
    <row r="4" spans="1:15" x14ac:dyDescent="0.35">
      <c r="A4" s="13" t="s">
        <v>17</v>
      </c>
      <c r="B4" s="16">
        <v>19</v>
      </c>
      <c r="C4" s="16">
        <v>43</v>
      </c>
      <c r="D4" s="16">
        <v>103</v>
      </c>
      <c r="E4" s="17">
        <v>147</v>
      </c>
      <c r="F4" s="17">
        <v>171</v>
      </c>
      <c r="G4" s="17">
        <v>188</v>
      </c>
      <c r="H4" s="16">
        <v>201</v>
      </c>
      <c r="I4" s="4">
        <v>197</v>
      </c>
    </row>
    <row r="5" spans="1:15" x14ac:dyDescent="0.35">
      <c r="A5" s="13" t="s">
        <v>19</v>
      </c>
      <c r="B5" s="14"/>
      <c r="C5" s="14"/>
      <c r="D5" s="2"/>
      <c r="E5" s="15"/>
      <c r="F5" s="20">
        <v>1</v>
      </c>
      <c r="G5" s="2">
        <v>6</v>
      </c>
      <c r="H5" s="2">
        <v>4</v>
      </c>
      <c r="I5" s="2">
        <v>2</v>
      </c>
    </row>
    <row r="6" spans="1:15" x14ac:dyDescent="0.35">
      <c r="A6" s="11" t="s">
        <v>10</v>
      </c>
      <c r="B6" s="2">
        <v>7</v>
      </c>
      <c r="C6" s="2">
        <v>9</v>
      </c>
      <c r="D6" s="2">
        <v>16</v>
      </c>
      <c r="E6" s="2">
        <v>32</v>
      </c>
      <c r="F6" s="5">
        <v>37</v>
      </c>
      <c r="G6" s="21">
        <v>38</v>
      </c>
      <c r="H6" s="22">
        <v>42</v>
      </c>
      <c r="I6" s="2">
        <v>55</v>
      </c>
    </row>
    <row r="7" spans="1:15" x14ac:dyDescent="0.35">
      <c r="A7" s="11" t="s">
        <v>18</v>
      </c>
      <c r="B7" s="2">
        <v>3</v>
      </c>
      <c r="C7" s="2">
        <v>1</v>
      </c>
      <c r="D7" s="2">
        <v>7</v>
      </c>
      <c r="E7" s="2">
        <v>12</v>
      </c>
      <c r="F7" s="5">
        <v>1</v>
      </c>
      <c r="G7" s="5">
        <v>23</v>
      </c>
      <c r="H7" s="2">
        <v>15</v>
      </c>
      <c r="I7" s="2">
        <v>12</v>
      </c>
    </row>
    <row r="8" spans="1:15" x14ac:dyDescent="0.35">
      <c r="A8" s="11" t="s">
        <v>20</v>
      </c>
      <c r="B8" s="2"/>
      <c r="C8" s="2"/>
      <c r="D8" s="2">
        <v>1</v>
      </c>
      <c r="E8" s="2">
        <v>4</v>
      </c>
      <c r="F8" s="5">
        <v>3</v>
      </c>
      <c r="G8" s="5">
        <v>3</v>
      </c>
      <c r="H8" s="2">
        <v>8</v>
      </c>
      <c r="I8" s="2">
        <v>2</v>
      </c>
    </row>
    <row r="9" spans="1:15" x14ac:dyDescent="0.35">
      <c r="A9" s="11" t="s">
        <v>21</v>
      </c>
      <c r="B9" s="2"/>
      <c r="C9" s="2"/>
      <c r="D9" s="2"/>
      <c r="E9" s="2"/>
      <c r="F9" s="5"/>
      <c r="G9" s="2">
        <v>1</v>
      </c>
      <c r="H9" s="2">
        <v>3</v>
      </c>
      <c r="I9" s="2">
        <v>1</v>
      </c>
    </row>
    <row r="10" spans="1:15" x14ac:dyDescent="0.35">
      <c r="A10" s="12" t="s">
        <v>11</v>
      </c>
      <c r="B10" s="4">
        <f>+B4-B6-B7</f>
        <v>9</v>
      </c>
      <c r="C10" s="4">
        <f>+C4-C6-C7</f>
        <v>33</v>
      </c>
      <c r="D10" s="4">
        <f>+D4-D6-D7-D8</f>
        <v>79</v>
      </c>
      <c r="E10" s="4">
        <f>+E4-E6-E7</f>
        <v>103</v>
      </c>
      <c r="F10" s="4">
        <f>+F4+F5-F6-F7-F8</f>
        <v>131</v>
      </c>
      <c r="G10" s="4">
        <f>+G4+G5-G6-G7-G8-G9</f>
        <v>129</v>
      </c>
      <c r="H10" s="4">
        <f>+H4+H5-H6-H7-H8-H9</f>
        <v>137</v>
      </c>
      <c r="I10" s="4">
        <f>+I4+I5-I6-I7-I8-I9</f>
        <v>129</v>
      </c>
    </row>
    <row r="12" spans="1:15" x14ac:dyDescent="0.35">
      <c r="A12" t="s">
        <v>7</v>
      </c>
    </row>
    <row r="13" spans="1:15" x14ac:dyDescent="0.35">
      <c r="B13" s="50" t="s">
        <v>0</v>
      </c>
      <c r="C13" s="50"/>
      <c r="D13" s="50" t="s">
        <v>12</v>
      </c>
      <c r="E13" s="50"/>
      <c r="F13" s="50" t="s">
        <v>41</v>
      </c>
      <c r="G13" s="50"/>
    </row>
    <row r="14" spans="1:15" x14ac:dyDescent="0.35">
      <c r="B14" s="9">
        <v>188</v>
      </c>
      <c r="C14" s="7"/>
      <c r="D14" s="9">
        <v>201</v>
      </c>
      <c r="E14" s="7"/>
      <c r="F14" s="9">
        <v>197</v>
      </c>
      <c r="G14" s="7"/>
    </row>
    <row r="15" spans="1:15" x14ac:dyDescent="0.35">
      <c r="A15" s="1" t="s">
        <v>13</v>
      </c>
      <c r="B15" s="8" t="s">
        <v>2</v>
      </c>
      <c r="C15" s="8" t="s">
        <v>5</v>
      </c>
      <c r="D15" s="8" t="s">
        <v>2</v>
      </c>
      <c r="E15" s="8" t="s">
        <v>5</v>
      </c>
      <c r="F15" s="8" t="s">
        <v>2</v>
      </c>
      <c r="G15" s="8" t="s">
        <v>5</v>
      </c>
      <c r="L15" s="45"/>
      <c r="M15">
        <v>2556</v>
      </c>
      <c r="N15">
        <v>2557</v>
      </c>
      <c r="O15">
        <v>2558</v>
      </c>
    </row>
    <row r="16" spans="1:15" x14ac:dyDescent="0.35">
      <c r="A16" s="2" t="s">
        <v>1</v>
      </c>
      <c r="B16" s="2">
        <v>26</v>
      </c>
      <c r="C16" s="3">
        <f>+B16*100/$B$14</f>
        <v>13.829787234042554</v>
      </c>
      <c r="D16" s="2">
        <v>29</v>
      </c>
      <c r="E16" s="3">
        <f>+D16*100/$D$14</f>
        <v>14.427860696517413</v>
      </c>
      <c r="F16" s="2">
        <v>27</v>
      </c>
      <c r="G16" s="3">
        <f>+F16*100/$F$14</f>
        <v>13.705583756345177</v>
      </c>
      <c r="L16" s="2" t="s">
        <v>1</v>
      </c>
      <c r="M16" s="48">
        <f>+C16</f>
        <v>13.829787234042554</v>
      </c>
      <c r="N16" s="48">
        <f>+E16</f>
        <v>14.427860696517413</v>
      </c>
      <c r="O16" s="48">
        <f>+G16</f>
        <v>13.705583756345177</v>
      </c>
    </row>
    <row r="17" spans="1:15" x14ac:dyDescent="0.35">
      <c r="A17" s="2" t="s">
        <v>15</v>
      </c>
      <c r="B17" s="2">
        <v>2</v>
      </c>
      <c r="C17" s="3">
        <f t="shared" ref="C17:C23" si="0">+B17*100/$B$14</f>
        <v>1.0638297872340425</v>
      </c>
      <c r="D17" s="2">
        <v>2</v>
      </c>
      <c r="E17" s="3">
        <f t="shared" ref="E17:E24" si="1">+D17*100/$D$14</f>
        <v>0.99502487562189057</v>
      </c>
      <c r="F17" s="2">
        <v>17</v>
      </c>
      <c r="G17" s="3">
        <f t="shared" ref="G17:G24" si="2">+F17*100/$F$14</f>
        <v>8.6294416243654819</v>
      </c>
      <c r="L17" s="2" t="s">
        <v>15</v>
      </c>
      <c r="M17" s="48">
        <f t="shared" ref="M17:M23" si="3">+C17</f>
        <v>1.0638297872340425</v>
      </c>
      <c r="N17" s="48">
        <f t="shared" ref="N17:N23" si="4">+E17</f>
        <v>0.99502487562189057</v>
      </c>
      <c r="O17" s="48">
        <f t="shared" ref="O17:O23" si="5">+G17</f>
        <v>8.6294416243654819</v>
      </c>
    </row>
    <row r="18" spans="1:15" x14ac:dyDescent="0.35">
      <c r="A18" s="2" t="s">
        <v>16</v>
      </c>
      <c r="B18" s="2">
        <v>3</v>
      </c>
      <c r="C18" s="3">
        <f t="shared" si="0"/>
        <v>1.5957446808510638</v>
      </c>
      <c r="D18" s="2">
        <v>5</v>
      </c>
      <c r="E18" s="3">
        <f t="shared" si="1"/>
        <v>2.4875621890547261</v>
      </c>
      <c r="F18" s="2">
        <v>3</v>
      </c>
      <c r="G18" s="3">
        <f t="shared" si="2"/>
        <v>1.5228426395939085</v>
      </c>
      <c r="L18" s="2" t="s">
        <v>16</v>
      </c>
      <c r="M18" s="48">
        <f t="shared" si="3"/>
        <v>1.5957446808510638</v>
      </c>
      <c r="N18" s="48">
        <f t="shared" si="4"/>
        <v>2.4875621890547261</v>
      </c>
      <c r="O18" s="48">
        <f t="shared" si="5"/>
        <v>1.5228426395939085</v>
      </c>
    </row>
    <row r="19" spans="1:15" x14ac:dyDescent="0.35">
      <c r="A19" s="2" t="s">
        <v>3</v>
      </c>
      <c r="B19" s="2">
        <v>1</v>
      </c>
      <c r="C19" s="3">
        <f t="shared" si="0"/>
        <v>0.53191489361702127</v>
      </c>
      <c r="D19" s="2">
        <v>1</v>
      </c>
      <c r="E19" s="3">
        <f t="shared" si="1"/>
        <v>0.49751243781094528</v>
      </c>
      <c r="F19" s="2">
        <v>2</v>
      </c>
      <c r="G19" s="3">
        <f t="shared" si="2"/>
        <v>1.015228426395939</v>
      </c>
      <c r="L19" s="2" t="s">
        <v>3</v>
      </c>
      <c r="M19" s="48">
        <f t="shared" si="3"/>
        <v>0.53191489361702127</v>
      </c>
      <c r="N19" s="48">
        <f t="shared" si="4"/>
        <v>0.49751243781094528</v>
      </c>
      <c r="O19" s="48">
        <f t="shared" si="5"/>
        <v>1.015228426395939</v>
      </c>
    </row>
    <row r="20" spans="1:15" x14ac:dyDescent="0.35">
      <c r="A20" s="2" t="s">
        <v>14</v>
      </c>
      <c r="B20" s="2">
        <v>4</v>
      </c>
      <c r="C20" s="3">
        <f t="shared" si="0"/>
        <v>2.1276595744680851</v>
      </c>
      <c r="D20" s="2">
        <v>2</v>
      </c>
      <c r="E20" s="3">
        <f t="shared" si="1"/>
        <v>0.99502487562189057</v>
      </c>
      <c r="F20" s="2">
        <v>4</v>
      </c>
      <c r="G20" s="3">
        <f t="shared" si="2"/>
        <v>2.030456852791878</v>
      </c>
      <c r="L20" s="2" t="s">
        <v>14</v>
      </c>
      <c r="M20" s="48">
        <f t="shared" si="3"/>
        <v>2.1276595744680851</v>
      </c>
      <c r="N20" s="48">
        <f t="shared" si="4"/>
        <v>0.99502487562189057</v>
      </c>
      <c r="O20" s="48">
        <f t="shared" si="5"/>
        <v>2.030456852791878</v>
      </c>
    </row>
    <row r="21" spans="1:15" x14ac:dyDescent="0.35">
      <c r="A21" s="2" t="s">
        <v>8</v>
      </c>
      <c r="B21" s="2">
        <v>1</v>
      </c>
      <c r="C21" s="3">
        <f t="shared" si="0"/>
        <v>0.53191489361702127</v>
      </c>
      <c r="D21" s="2"/>
      <c r="E21" s="3">
        <f t="shared" si="1"/>
        <v>0</v>
      </c>
      <c r="F21" s="2">
        <v>0</v>
      </c>
      <c r="G21" s="3">
        <f t="shared" si="2"/>
        <v>0</v>
      </c>
      <c r="L21" s="2" t="s">
        <v>8</v>
      </c>
      <c r="M21" s="48">
        <f t="shared" si="3"/>
        <v>0.53191489361702127</v>
      </c>
      <c r="N21" s="48">
        <f t="shared" si="4"/>
        <v>0</v>
      </c>
      <c r="O21" s="48">
        <f t="shared" si="5"/>
        <v>0</v>
      </c>
    </row>
    <row r="22" spans="1:15" x14ac:dyDescent="0.35">
      <c r="A22" s="2" t="s">
        <v>6</v>
      </c>
      <c r="B22" s="2"/>
      <c r="C22" s="3">
        <f t="shared" si="0"/>
        <v>0</v>
      </c>
      <c r="D22" s="2">
        <v>2</v>
      </c>
      <c r="E22" s="3">
        <f t="shared" si="1"/>
        <v>0.99502487562189057</v>
      </c>
      <c r="F22" s="2">
        <v>2</v>
      </c>
      <c r="G22" s="3">
        <f t="shared" si="2"/>
        <v>1.015228426395939</v>
      </c>
      <c r="L22" s="2" t="s">
        <v>6</v>
      </c>
      <c r="M22" s="48">
        <f t="shared" si="3"/>
        <v>0</v>
      </c>
      <c r="N22" s="48">
        <f t="shared" si="4"/>
        <v>0.99502487562189057</v>
      </c>
      <c r="O22" s="48">
        <f t="shared" si="5"/>
        <v>1.015228426395939</v>
      </c>
    </row>
    <row r="23" spans="1:15" x14ac:dyDescent="0.35">
      <c r="A23" s="2" t="s">
        <v>4</v>
      </c>
      <c r="B23" s="2">
        <v>1</v>
      </c>
      <c r="C23" s="3">
        <f t="shared" si="0"/>
        <v>0.53191489361702127</v>
      </c>
      <c r="D23" s="2">
        <v>1</v>
      </c>
      <c r="E23" s="3">
        <f t="shared" si="1"/>
        <v>0.49751243781094528</v>
      </c>
      <c r="F23" s="2">
        <v>0</v>
      </c>
      <c r="G23" s="3">
        <f t="shared" si="2"/>
        <v>0</v>
      </c>
      <c r="L23" s="2" t="s">
        <v>4</v>
      </c>
      <c r="M23" s="48">
        <f t="shared" si="3"/>
        <v>0.53191489361702127</v>
      </c>
      <c r="N23" s="48">
        <f t="shared" si="4"/>
        <v>0.49751243781094528</v>
      </c>
      <c r="O23" s="48">
        <f t="shared" si="5"/>
        <v>0</v>
      </c>
    </row>
    <row r="24" spans="1:15" x14ac:dyDescent="0.35">
      <c r="B24" s="23">
        <f>SUM(B16:B23)</f>
        <v>38</v>
      </c>
      <c r="C24" s="10">
        <f>+B24*100/$B$14</f>
        <v>20.212765957446809</v>
      </c>
      <c r="D24" s="23">
        <f>SUM(D16:D23)</f>
        <v>42</v>
      </c>
      <c r="E24" s="3">
        <f t="shared" si="1"/>
        <v>20.895522388059703</v>
      </c>
      <c r="F24" s="23">
        <f>SUM(F16:F23)</f>
        <v>55</v>
      </c>
      <c r="G24" s="3">
        <f t="shared" si="2"/>
        <v>27.918781725888326</v>
      </c>
    </row>
    <row r="28" spans="1:15" x14ac:dyDescent="0.35">
      <c r="A28" s="30" t="s">
        <v>23</v>
      </c>
    </row>
    <row r="30" spans="1:15" x14ac:dyDescent="0.35">
      <c r="A30" s="11" t="s">
        <v>9</v>
      </c>
      <c r="B30" s="19">
        <v>2554</v>
      </c>
      <c r="C30" s="19">
        <v>2555</v>
      </c>
      <c r="D30" s="19">
        <v>2556</v>
      </c>
      <c r="E30" s="19">
        <v>2557</v>
      </c>
      <c r="F30" s="47">
        <v>2558</v>
      </c>
    </row>
    <row r="31" spans="1:15" x14ac:dyDescent="0.35">
      <c r="A31" s="13" t="s">
        <v>17</v>
      </c>
      <c r="B31" s="17">
        <v>19</v>
      </c>
      <c r="C31" s="17">
        <v>40</v>
      </c>
      <c r="D31" s="17">
        <v>56</v>
      </c>
      <c r="E31" s="16">
        <v>77</v>
      </c>
      <c r="F31" s="4">
        <v>77</v>
      </c>
    </row>
    <row r="32" spans="1:15" x14ac:dyDescent="0.35">
      <c r="A32" s="13" t="s">
        <v>19</v>
      </c>
      <c r="B32" s="15"/>
      <c r="C32" s="20"/>
      <c r="D32" s="2"/>
      <c r="E32" s="2"/>
      <c r="F32" s="2">
        <v>1</v>
      </c>
    </row>
    <row r="33" spans="1:18" x14ac:dyDescent="0.35">
      <c r="A33" s="11" t="s">
        <v>10</v>
      </c>
      <c r="B33" s="2">
        <v>3</v>
      </c>
      <c r="C33" s="5">
        <v>8</v>
      </c>
      <c r="D33" s="24">
        <v>9</v>
      </c>
      <c r="E33" s="25">
        <v>12</v>
      </c>
      <c r="F33" s="2">
        <v>26</v>
      </c>
    </row>
    <row r="34" spans="1:18" x14ac:dyDescent="0.35">
      <c r="A34" s="11" t="s">
        <v>18</v>
      </c>
      <c r="B34" s="2">
        <v>2</v>
      </c>
      <c r="C34" s="5">
        <v>1</v>
      </c>
      <c r="D34" s="5"/>
      <c r="E34" s="2">
        <v>11</v>
      </c>
      <c r="F34" s="2">
        <v>3</v>
      </c>
    </row>
    <row r="35" spans="1:18" x14ac:dyDescent="0.35">
      <c r="A35" s="11" t="s">
        <v>20</v>
      </c>
      <c r="B35" s="2"/>
      <c r="C35" s="5">
        <v>5</v>
      </c>
      <c r="D35" s="5"/>
      <c r="E35" s="2"/>
      <c r="F35" s="2"/>
    </row>
    <row r="36" spans="1:18" x14ac:dyDescent="0.35">
      <c r="A36" s="11" t="s">
        <v>21</v>
      </c>
      <c r="B36" s="2"/>
      <c r="C36" s="5"/>
      <c r="D36" s="2"/>
      <c r="E36" s="2"/>
      <c r="F36" s="2">
        <v>1</v>
      </c>
    </row>
    <row r="37" spans="1:18" x14ac:dyDescent="0.35">
      <c r="A37" s="11" t="s">
        <v>25</v>
      </c>
      <c r="B37" s="2">
        <v>1</v>
      </c>
      <c r="C37" s="5">
        <v>1</v>
      </c>
      <c r="D37" s="2"/>
      <c r="E37" s="2"/>
      <c r="F37" s="2"/>
    </row>
    <row r="38" spans="1:18" x14ac:dyDescent="0.35">
      <c r="A38" s="11" t="s">
        <v>56</v>
      </c>
      <c r="B38" s="2"/>
      <c r="C38" s="5"/>
      <c r="D38" s="2"/>
      <c r="E38" s="2"/>
      <c r="F38" s="2">
        <v>1</v>
      </c>
    </row>
    <row r="39" spans="1:18" x14ac:dyDescent="0.35">
      <c r="A39" s="12" t="s">
        <v>26</v>
      </c>
      <c r="B39" s="4">
        <f>+B31-B33-B34-B37-B35-B36</f>
        <v>13</v>
      </c>
      <c r="C39" s="4">
        <f>+C31-C33-C34-C37-C35-C36</f>
        <v>25</v>
      </c>
      <c r="D39" s="4">
        <f>+D31+D32-D33-D34-D35-D36</f>
        <v>47</v>
      </c>
      <c r="E39" s="4">
        <f>+E31+E32-E33-E34-E35-E36</f>
        <v>54</v>
      </c>
      <c r="F39" s="4">
        <f>+F31+F32-F33-F34-F35-F36-F37-F38</f>
        <v>47</v>
      </c>
    </row>
    <row r="40" spans="1:18" x14ac:dyDescent="0.35">
      <c r="F40">
        <f>SUM(C32:C37)</f>
        <v>15</v>
      </c>
    </row>
    <row r="41" spans="1:18" x14ac:dyDescent="0.35">
      <c r="A41" s="31" t="s">
        <v>24</v>
      </c>
    </row>
    <row r="42" spans="1:18" x14ac:dyDescent="0.35">
      <c r="B42" s="50" t="s">
        <v>50</v>
      </c>
      <c r="C42" s="50"/>
      <c r="D42" s="50" t="s">
        <v>51</v>
      </c>
      <c r="E42" s="50"/>
      <c r="F42" s="50" t="s">
        <v>0</v>
      </c>
      <c r="G42" s="50"/>
      <c r="H42" s="50" t="s">
        <v>12</v>
      </c>
      <c r="I42" s="50"/>
      <c r="J42" s="50" t="s">
        <v>57</v>
      </c>
      <c r="K42" s="50"/>
    </row>
    <row r="43" spans="1:18" x14ac:dyDescent="0.35">
      <c r="B43" s="9">
        <f>+B31</f>
        <v>19</v>
      </c>
      <c r="C43" s="7"/>
      <c r="D43" s="9">
        <f>+C31</f>
        <v>40</v>
      </c>
      <c r="E43" s="7"/>
      <c r="F43" s="9">
        <f>+D31</f>
        <v>56</v>
      </c>
      <c r="G43" s="7"/>
      <c r="H43" s="9">
        <f>+E31</f>
        <v>77</v>
      </c>
      <c r="I43" s="7"/>
      <c r="J43" s="9">
        <f>+F31</f>
        <v>77</v>
      </c>
      <c r="K43" s="7"/>
    </row>
    <row r="44" spans="1:18" x14ac:dyDescent="0.35">
      <c r="A44" s="19" t="s">
        <v>13</v>
      </c>
      <c r="B44" s="8" t="s">
        <v>2</v>
      </c>
      <c r="C44" s="8" t="s">
        <v>5</v>
      </c>
      <c r="D44" s="8" t="s">
        <v>2</v>
      </c>
      <c r="E44" s="8" t="s">
        <v>5</v>
      </c>
      <c r="F44" s="8" t="s">
        <v>2</v>
      </c>
      <c r="G44" s="8" t="s">
        <v>5</v>
      </c>
      <c r="H44" s="8" t="s">
        <v>2</v>
      </c>
      <c r="I44" s="8" t="s">
        <v>5</v>
      </c>
      <c r="J44" s="8" t="s">
        <v>2</v>
      </c>
      <c r="K44" s="8" t="s">
        <v>5</v>
      </c>
      <c r="M44" s="46"/>
      <c r="N44">
        <v>2554</v>
      </c>
      <c r="O44">
        <v>2555</v>
      </c>
      <c r="P44">
        <v>2556</v>
      </c>
      <c r="Q44">
        <v>2557</v>
      </c>
      <c r="R44" s="47" t="s">
        <v>52</v>
      </c>
    </row>
    <row r="45" spans="1:18" x14ac:dyDescent="0.35">
      <c r="A45" s="11" t="s">
        <v>1</v>
      </c>
      <c r="B45" s="2"/>
      <c r="C45" s="3">
        <f>+B45*100/$B$43</f>
        <v>0</v>
      </c>
      <c r="D45" s="2">
        <v>1</v>
      </c>
      <c r="E45" s="3">
        <f>+D45*100/$D$43</f>
        <v>2.5</v>
      </c>
      <c r="F45" s="2">
        <v>1</v>
      </c>
      <c r="G45" s="3">
        <f t="shared" ref="G45:G55" si="6">+F45*100/$F$43</f>
        <v>1.7857142857142858</v>
      </c>
      <c r="H45" s="2">
        <v>2</v>
      </c>
      <c r="I45" s="3">
        <f t="shared" ref="I45:I55" si="7">+H45*100/$H$43</f>
        <v>2.5974025974025974</v>
      </c>
      <c r="J45" s="2">
        <v>3</v>
      </c>
      <c r="K45" s="3">
        <f t="shared" ref="K45:K55" si="8">+J45*100/$J$43</f>
        <v>3.8961038961038961</v>
      </c>
      <c r="M45" s="11" t="s">
        <v>1</v>
      </c>
      <c r="N45" s="48">
        <f>+C45</f>
        <v>0</v>
      </c>
      <c r="O45" s="48">
        <f>+E45</f>
        <v>2.5</v>
      </c>
      <c r="P45" s="48">
        <f>+G45</f>
        <v>1.7857142857142858</v>
      </c>
      <c r="Q45" s="48">
        <f>+I45</f>
        <v>2.5974025974025974</v>
      </c>
      <c r="R45" s="48">
        <f>+K45</f>
        <v>3.8961038961038961</v>
      </c>
    </row>
    <row r="46" spans="1:18" x14ac:dyDescent="0.35">
      <c r="A46" s="11" t="s">
        <v>15</v>
      </c>
      <c r="B46" s="2"/>
      <c r="C46" s="3">
        <f t="shared" ref="C46:C54" si="9">+B46*100/$B$43</f>
        <v>0</v>
      </c>
      <c r="D46" s="2"/>
      <c r="E46" s="3">
        <f t="shared" ref="E46:E55" si="10">+D46*100/$F$43</f>
        <v>0</v>
      </c>
      <c r="F46" s="2"/>
      <c r="G46" s="3">
        <f t="shared" si="6"/>
        <v>0</v>
      </c>
      <c r="H46" s="2"/>
      <c r="I46" s="3">
        <f t="shared" si="7"/>
        <v>0</v>
      </c>
      <c r="J46" s="2"/>
      <c r="K46" s="3">
        <f t="shared" si="8"/>
        <v>0</v>
      </c>
      <c r="M46" s="11" t="s">
        <v>15</v>
      </c>
      <c r="N46" s="48">
        <f t="shared" ref="N46:N54" si="11">+C46</f>
        <v>0</v>
      </c>
      <c r="O46" s="48">
        <f t="shared" ref="O46:O54" si="12">+E46</f>
        <v>0</v>
      </c>
      <c r="P46" s="48">
        <f t="shared" ref="P46:P54" si="13">+G46</f>
        <v>0</v>
      </c>
      <c r="Q46" s="48">
        <f t="shared" ref="Q46:Q54" si="14">+I46</f>
        <v>0</v>
      </c>
      <c r="R46" s="48">
        <f t="shared" ref="R46:R54" si="15">+K46</f>
        <v>0</v>
      </c>
    </row>
    <row r="47" spans="1:18" x14ac:dyDescent="0.35">
      <c r="A47" s="11" t="s">
        <v>27</v>
      </c>
      <c r="B47" s="2">
        <v>2</v>
      </c>
      <c r="C47" s="3">
        <f t="shared" si="9"/>
        <v>10.526315789473685</v>
      </c>
      <c r="D47" s="2"/>
      <c r="E47" s="3">
        <f t="shared" si="10"/>
        <v>0</v>
      </c>
      <c r="F47" s="2">
        <v>6</v>
      </c>
      <c r="G47" s="3">
        <f t="shared" si="6"/>
        <v>10.714285714285714</v>
      </c>
      <c r="H47" s="2">
        <v>4</v>
      </c>
      <c r="I47" s="3">
        <f t="shared" si="7"/>
        <v>5.1948051948051948</v>
      </c>
      <c r="J47" s="2">
        <v>15</v>
      </c>
      <c r="K47" s="3">
        <f t="shared" si="8"/>
        <v>19.480519480519479</v>
      </c>
      <c r="M47" s="11" t="s">
        <v>27</v>
      </c>
      <c r="N47" s="48">
        <f t="shared" si="11"/>
        <v>10.526315789473685</v>
      </c>
      <c r="O47" s="48">
        <f t="shared" si="12"/>
        <v>0</v>
      </c>
      <c r="P47" s="48">
        <f t="shared" si="13"/>
        <v>10.714285714285714</v>
      </c>
      <c r="Q47" s="48">
        <f t="shared" si="14"/>
        <v>5.1948051948051948</v>
      </c>
      <c r="R47" s="48">
        <f t="shared" si="15"/>
        <v>19.480519480519479</v>
      </c>
    </row>
    <row r="48" spans="1:18" x14ac:dyDescent="0.35">
      <c r="A48" s="11" t="s">
        <v>3</v>
      </c>
      <c r="B48" s="2"/>
      <c r="C48" s="3">
        <f t="shared" si="9"/>
        <v>0</v>
      </c>
      <c r="D48" s="2"/>
      <c r="E48" s="3">
        <f t="shared" si="10"/>
        <v>0</v>
      </c>
      <c r="F48" s="2"/>
      <c r="G48" s="3">
        <f t="shared" si="6"/>
        <v>0</v>
      </c>
      <c r="H48" s="2"/>
      <c r="I48" s="3">
        <f t="shared" si="7"/>
        <v>0</v>
      </c>
      <c r="J48" s="2"/>
      <c r="K48" s="3">
        <f t="shared" si="8"/>
        <v>0</v>
      </c>
      <c r="M48" s="11" t="s">
        <v>3</v>
      </c>
      <c r="N48" s="48">
        <f t="shared" si="11"/>
        <v>0</v>
      </c>
      <c r="O48" s="48">
        <f t="shared" si="12"/>
        <v>0</v>
      </c>
      <c r="P48" s="48">
        <f t="shared" si="13"/>
        <v>0</v>
      </c>
      <c r="Q48" s="48">
        <f t="shared" si="14"/>
        <v>0</v>
      </c>
      <c r="R48" s="48">
        <f t="shared" si="15"/>
        <v>0</v>
      </c>
    </row>
    <row r="49" spans="1:18" x14ac:dyDescent="0.35">
      <c r="A49" s="11" t="s">
        <v>14</v>
      </c>
      <c r="B49" s="2"/>
      <c r="C49" s="3">
        <f t="shared" si="9"/>
        <v>0</v>
      </c>
      <c r="D49" s="2"/>
      <c r="E49" s="3">
        <f t="shared" si="10"/>
        <v>0</v>
      </c>
      <c r="F49" s="2"/>
      <c r="G49" s="3">
        <f t="shared" si="6"/>
        <v>0</v>
      </c>
      <c r="H49" s="2"/>
      <c r="I49" s="3">
        <f t="shared" si="7"/>
        <v>0</v>
      </c>
      <c r="J49" s="2">
        <v>3</v>
      </c>
      <c r="K49" s="3">
        <f t="shared" si="8"/>
        <v>3.8961038961038961</v>
      </c>
      <c r="M49" s="11" t="s">
        <v>14</v>
      </c>
      <c r="N49" s="48">
        <f t="shared" si="11"/>
        <v>0</v>
      </c>
      <c r="O49" s="48">
        <f t="shared" si="12"/>
        <v>0</v>
      </c>
      <c r="P49" s="48">
        <f t="shared" si="13"/>
        <v>0</v>
      </c>
      <c r="Q49" s="48">
        <f t="shared" si="14"/>
        <v>0</v>
      </c>
      <c r="R49" s="48">
        <f t="shared" si="15"/>
        <v>3.8961038961038961</v>
      </c>
    </row>
    <row r="50" spans="1:18" x14ac:dyDescent="0.35">
      <c r="A50" s="11" t="s">
        <v>8</v>
      </c>
      <c r="B50" s="2"/>
      <c r="C50" s="3">
        <f t="shared" si="9"/>
        <v>0</v>
      </c>
      <c r="D50" s="2"/>
      <c r="E50" s="3">
        <f t="shared" si="10"/>
        <v>0</v>
      </c>
      <c r="F50" s="2"/>
      <c r="G50" s="3">
        <f t="shared" si="6"/>
        <v>0</v>
      </c>
      <c r="H50" s="2"/>
      <c r="I50" s="3">
        <f t="shared" si="7"/>
        <v>0</v>
      </c>
      <c r="J50" s="2"/>
      <c r="K50" s="3">
        <f t="shared" si="8"/>
        <v>0</v>
      </c>
      <c r="M50" s="11" t="s">
        <v>8</v>
      </c>
      <c r="N50" s="48">
        <f t="shared" si="11"/>
        <v>0</v>
      </c>
      <c r="O50" s="48">
        <f t="shared" si="12"/>
        <v>0</v>
      </c>
      <c r="P50" s="48">
        <f t="shared" si="13"/>
        <v>0</v>
      </c>
      <c r="Q50" s="48">
        <f t="shared" si="14"/>
        <v>0</v>
      </c>
      <c r="R50" s="48">
        <f t="shared" si="15"/>
        <v>0</v>
      </c>
    </row>
    <row r="51" spans="1:18" x14ac:dyDescent="0.35">
      <c r="A51" s="11" t="s">
        <v>6</v>
      </c>
      <c r="B51" s="2"/>
      <c r="C51" s="3">
        <f t="shared" si="9"/>
        <v>0</v>
      </c>
      <c r="D51" s="2"/>
      <c r="E51" s="3">
        <f t="shared" si="10"/>
        <v>0</v>
      </c>
      <c r="F51" s="2"/>
      <c r="G51" s="3">
        <f t="shared" si="6"/>
        <v>0</v>
      </c>
      <c r="H51" s="2"/>
      <c r="I51" s="3">
        <f t="shared" si="7"/>
        <v>0</v>
      </c>
      <c r="J51" s="2"/>
      <c r="K51" s="3">
        <f t="shared" si="8"/>
        <v>0</v>
      </c>
      <c r="M51" s="11" t="s">
        <v>6</v>
      </c>
      <c r="N51" s="48">
        <f t="shared" si="11"/>
        <v>0</v>
      </c>
      <c r="O51" s="48">
        <f t="shared" si="12"/>
        <v>0</v>
      </c>
      <c r="P51" s="48">
        <f t="shared" si="13"/>
        <v>0</v>
      </c>
      <c r="Q51" s="48">
        <f t="shared" si="14"/>
        <v>0</v>
      </c>
      <c r="R51" s="48">
        <f t="shared" si="15"/>
        <v>0</v>
      </c>
    </row>
    <row r="52" spans="1:18" x14ac:dyDescent="0.35">
      <c r="A52" s="11" t="s">
        <v>4</v>
      </c>
      <c r="B52" s="2"/>
      <c r="C52" s="3">
        <f t="shared" si="9"/>
        <v>0</v>
      </c>
      <c r="D52" s="2"/>
      <c r="E52" s="3">
        <f t="shared" si="10"/>
        <v>0</v>
      </c>
      <c r="F52" s="2"/>
      <c r="G52" s="3">
        <f t="shared" si="6"/>
        <v>0</v>
      </c>
      <c r="H52" s="2"/>
      <c r="I52" s="3">
        <f t="shared" si="7"/>
        <v>0</v>
      </c>
      <c r="J52" s="2"/>
      <c r="K52" s="3">
        <f t="shared" si="8"/>
        <v>0</v>
      </c>
      <c r="M52" s="11" t="s">
        <v>4</v>
      </c>
      <c r="N52" s="48">
        <f t="shared" si="11"/>
        <v>0</v>
      </c>
      <c r="O52" s="48">
        <f t="shared" si="12"/>
        <v>0</v>
      </c>
      <c r="P52" s="48">
        <f t="shared" si="13"/>
        <v>0</v>
      </c>
      <c r="Q52" s="48">
        <f t="shared" si="14"/>
        <v>0</v>
      </c>
      <c r="R52" s="48">
        <f t="shared" si="15"/>
        <v>0</v>
      </c>
    </row>
    <row r="53" spans="1:18" x14ac:dyDescent="0.35">
      <c r="A53" s="27" t="s">
        <v>28</v>
      </c>
      <c r="B53" s="2">
        <v>1</v>
      </c>
      <c r="C53" s="3">
        <f t="shared" si="9"/>
        <v>5.2631578947368425</v>
      </c>
      <c r="D53" s="2">
        <v>3</v>
      </c>
      <c r="E53" s="3">
        <f t="shared" si="10"/>
        <v>5.3571428571428568</v>
      </c>
      <c r="F53" s="2">
        <v>1</v>
      </c>
      <c r="G53" s="3">
        <f t="shared" si="6"/>
        <v>1.7857142857142858</v>
      </c>
      <c r="H53" s="2">
        <v>5</v>
      </c>
      <c r="I53" s="3">
        <f t="shared" si="7"/>
        <v>6.4935064935064934</v>
      </c>
      <c r="J53" s="2">
        <v>5</v>
      </c>
      <c r="K53" s="3">
        <f t="shared" si="8"/>
        <v>6.4935064935064934</v>
      </c>
      <c r="M53" s="27" t="s">
        <v>28</v>
      </c>
      <c r="N53" s="48">
        <f t="shared" si="11"/>
        <v>5.2631578947368425</v>
      </c>
      <c r="O53" s="48">
        <f t="shared" si="12"/>
        <v>5.3571428571428568</v>
      </c>
      <c r="P53" s="48">
        <f t="shared" si="13"/>
        <v>1.7857142857142858</v>
      </c>
      <c r="Q53" s="48">
        <f t="shared" si="14"/>
        <v>6.4935064935064934</v>
      </c>
      <c r="R53" s="48">
        <f t="shared" si="15"/>
        <v>6.4935064935064934</v>
      </c>
    </row>
    <row r="54" spans="1:18" x14ac:dyDescent="0.35">
      <c r="A54" s="5" t="s">
        <v>29</v>
      </c>
      <c r="B54" s="2"/>
      <c r="C54" s="3">
        <f t="shared" si="9"/>
        <v>0</v>
      </c>
      <c r="D54" s="2"/>
      <c r="E54" s="3">
        <f t="shared" si="10"/>
        <v>0</v>
      </c>
      <c r="F54" s="2">
        <v>1</v>
      </c>
      <c r="G54" s="3">
        <f t="shared" si="6"/>
        <v>1.7857142857142858</v>
      </c>
      <c r="H54" s="2">
        <v>1</v>
      </c>
      <c r="I54" s="3">
        <f t="shared" si="7"/>
        <v>1.2987012987012987</v>
      </c>
      <c r="J54" s="2"/>
      <c r="K54" s="3">
        <f t="shared" si="8"/>
        <v>0</v>
      </c>
      <c r="M54" s="5" t="s">
        <v>29</v>
      </c>
      <c r="N54" s="48">
        <f t="shared" si="11"/>
        <v>0</v>
      </c>
      <c r="O54" s="48">
        <f t="shared" si="12"/>
        <v>0</v>
      </c>
      <c r="P54" s="48">
        <f t="shared" si="13"/>
        <v>1.7857142857142858</v>
      </c>
      <c r="Q54" s="48">
        <f t="shared" si="14"/>
        <v>1.2987012987012987</v>
      </c>
      <c r="R54" s="48">
        <f t="shared" si="15"/>
        <v>0</v>
      </c>
    </row>
    <row r="55" spans="1:18" x14ac:dyDescent="0.35">
      <c r="B55" s="28">
        <f t="shared" ref="B55" si="16">SUM(B45:B54)</f>
        <v>3</v>
      </c>
      <c r="C55" s="3">
        <f t="shared" ref="C55" si="17">+B55*100/$F$43</f>
        <v>5.3571428571428568</v>
      </c>
      <c r="D55" s="28">
        <f t="shared" ref="D55" si="18">SUM(D45:D54)</f>
        <v>4</v>
      </c>
      <c r="E55" s="3">
        <f t="shared" si="10"/>
        <v>7.1428571428571432</v>
      </c>
      <c r="F55" s="28">
        <f>SUM(F45:F54)</f>
        <v>9</v>
      </c>
      <c r="G55" s="3">
        <f t="shared" si="6"/>
        <v>16.071428571428573</v>
      </c>
      <c r="H55" s="28">
        <f>SUM(H45:H54)</f>
        <v>12</v>
      </c>
      <c r="I55" s="3">
        <f t="shared" si="7"/>
        <v>15.584415584415584</v>
      </c>
      <c r="J55" s="28">
        <f>SUM(J45:J54)</f>
        <v>26</v>
      </c>
      <c r="K55" s="3">
        <f t="shared" si="8"/>
        <v>33.766233766233768</v>
      </c>
    </row>
    <row r="58" spans="1:18" x14ac:dyDescent="0.35">
      <c r="A58" s="51" t="s">
        <v>49</v>
      </c>
      <c r="B58" s="51"/>
      <c r="C58" s="51"/>
      <c r="D58" s="51"/>
      <c r="E58" s="51"/>
    </row>
    <row r="59" spans="1:18" x14ac:dyDescent="0.35">
      <c r="B59" s="26" t="s">
        <v>0</v>
      </c>
      <c r="C59" s="26"/>
      <c r="D59" s="26" t="s">
        <v>12</v>
      </c>
      <c r="E59" s="26"/>
      <c r="F59" s="50" t="s">
        <v>57</v>
      </c>
      <c r="G59" s="50"/>
    </row>
    <row r="60" spans="1:18" x14ac:dyDescent="0.35">
      <c r="B60" s="9">
        <f>56+188</f>
        <v>244</v>
      </c>
      <c r="C60" s="7"/>
      <c r="D60" s="9">
        <f>201+77</f>
        <v>278</v>
      </c>
      <c r="E60" s="7"/>
      <c r="F60" s="9">
        <f>197+77</f>
        <v>274</v>
      </c>
      <c r="G60" s="7"/>
    </row>
    <row r="61" spans="1:18" x14ac:dyDescent="0.35">
      <c r="A61" s="26" t="s">
        <v>13</v>
      </c>
      <c r="B61" s="8" t="s">
        <v>2</v>
      </c>
      <c r="C61" s="8" t="s">
        <v>5</v>
      </c>
      <c r="D61" s="8" t="s">
        <v>2</v>
      </c>
      <c r="E61" s="8" t="s">
        <v>5</v>
      </c>
      <c r="F61" s="8" t="s">
        <v>2</v>
      </c>
      <c r="G61" s="8" t="s">
        <v>5</v>
      </c>
    </row>
    <row r="62" spans="1:18" x14ac:dyDescent="0.35">
      <c r="A62" s="11" t="s">
        <v>1</v>
      </c>
      <c r="B62" s="2">
        <f>2+26</f>
        <v>28</v>
      </c>
      <c r="C62" s="3">
        <f t="shared" ref="C62:C72" si="19">+B62*100/$B$60</f>
        <v>11.475409836065573</v>
      </c>
      <c r="D62" s="2">
        <f>2+27+2</f>
        <v>31</v>
      </c>
      <c r="E62" s="3">
        <f>+D62*100/$D$60</f>
        <v>11.151079136690647</v>
      </c>
      <c r="F62" s="2">
        <f>+F16+J45</f>
        <v>30</v>
      </c>
      <c r="G62" s="3">
        <f>+F62*100/$F$60</f>
        <v>10.948905109489051</v>
      </c>
    </row>
    <row r="63" spans="1:18" x14ac:dyDescent="0.35">
      <c r="A63" s="11" t="s">
        <v>15</v>
      </c>
      <c r="B63" s="2">
        <v>2</v>
      </c>
      <c r="C63" s="3">
        <f t="shared" si="19"/>
        <v>0.81967213114754101</v>
      </c>
      <c r="D63" s="2">
        <v>2</v>
      </c>
      <c r="E63" s="3">
        <f t="shared" ref="E63:E72" si="20">+D63*100/$D$60</f>
        <v>0.71942446043165464</v>
      </c>
      <c r="F63" s="2">
        <f>+F17+J46</f>
        <v>17</v>
      </c>
      <c r="G63" s="3">
        <f>+F63*100/$F$60</f>
        <v>6.2043795620437958</v>
      </c>
    </row>
    <row r="64" spans="1:18" x14ac:dyDescent="0.35">
      <c r="A64" s="11" t="s">
        <v>27</v>
      </c>
      <c r="B64" s="2">
        <f>3+3</f>
        <v>6</v>
      </c>
      <c r="C64" s="3">
        <f t="shared" si="19"/>
        <v>2.459016393442623</v>
      </c>
      <c r="D64" s="2">
        <f>4+5</f>
        <v>9</v>
      </c>
      <c r="E64" s="3">
        <f t="shared" si="20"/>
        <v>3.2374100719424459</v>
      </c>
      <c r="F64" s="2">
        <f>+F18+J47</f>
        <v>18</v>
      </c>
      <c r="G64" s="3">
        <f t="shared" ref="G63:G71" si="21">+F64*100/$F$60</f>
        <v>6.5693430656934311</v>
      </c>
    </row>
    <row r="65" spans="1:7" x14ac:dyDescent="0.35">
      <c r="A65" s="11" t="s">
        <v>3</v>
      </c>
      <c r="B65" s="2">
        <v>1</v>
      </c>
      <c r="C65" s="3">
        <f t="shared" si="19"/>
        <v>0.4098360655737705</v>
      </c>
      <c r="D65" s="2">
        <v>1</v>
      </c>
      <c r="E65" s="3">
        <f t="shared" si="20"/>
        <v>0.35971223021582732</v>
      </c>
      <c r="F65" s="2">
        <f>+F19+J48</f>
        <v>2</v>
      </c>
      <c r="G65" s="3">
        <f t="shared" si="21"/>
        <v>0.72992700729927007</v>
      </c>
    </row>
    <row r="66" spans="1:7" x14ac:dyDescent="0.35">
      <c r="A66" s="11" t="s">
        <v>14</v>
      </c>
      <c r="B66" s="2">
        <v>4</v>
      </c>
      <c r="C66" s="3">
        <f t="shared" si="19"/>
        <v>1.639344262295082</v>
      </c>
      <c r="D66" s="2">
        <v>2</v>
      </c>
      <c r="E66" s="3">
        <f t="shared" si="20"/>
        <v>0.71942446043165464</v>
      </c>
      <c r="F66" s="2">
        <f>+F20+J49</f>
        <v>7</v>
      </c>
      <c r="G66" s="3">
        <f t="shared" si="21"/>
        <v>2.5547445255474455</v>
      </c>
    </row>
    <row r="67" spans="1:7" x14ac:dyDescent="0.35">
      <c r="A67" s="11" t="s">
        <v>8</v>
      </c>
      <c r="B67" s="2">
        <v>1</v>
      </c>
      <c r="C67" s="3">
        <f t="shared" si="19"/>
        <v>0.4098360655737705</v>
      </c>
      <c r="D67" s="2"/>
      <c r="E67" s="3">
        <f t="shared" si="20"/>
        <v>0</v>
      </c>
      <c r="F67" s="2">
        <f>+F21+J50</f>
        <v>0</v>
      </c>
      <c r="G67" s="3">
        <f t="shared" si="21"/>
        <v>0</v>
      </c>
    </row>
    <row r="68" spans="1:7" x14ac:dyDescent="0.35">
      <c r="A68" s="11" t="s">
        <v>6</v>
      </c>
      <c r="B68" s="2">
        <v>1</v>
      </c>
      <c r="C68" s="3">
        <f t="shared" si="19"/>
        <v>0.4098360655737705</v>
      </c>
      <c r="D68" s="2">
        <v>2</v>
      </c>
      <c r="E68" s="3">
        <f t="shared" si="20"/>
        <v>0.71942446043165464</v>
      </c>
      <c r="F68" s="2">
        <f>+F21+J51</f>
        <v>0</v>
      </c>
      <c r="G68" s="3">
        <f t="shared" si="21"/>
        <v>0</v>
      </c>
    </row>
    <row r="69" spans="1:7" x14ac:dyDescent="0.35">
      <c r="A69" s="11" t="s">
        <v>4</v>
      </c>
      <c r="B69" s="2">
        <v>1</v>
      </c>
      <c r="C69" s="3">
        <f t="shared" si="19"/>
        <v>0.4098360655737705</v>
      </c>
      <c r="D69" s="2">
        <v>1</v>
      </c>
      <c r="E69" s="3">
        <f t="shared" si="20"/>
        <v>0.35971223021582732</v>
      </c>
      <c r="F69" s="2">
        <f>+F23+J52</f>
        <v>0</v>
      </c>
      <c r="G69" s="3">
        <f t="shared" si="21"/>
        <v>0</v>
      </c>
    </row>
    <row r="70" spans="1:7" x14ac:dyDescent="0.35">
      <c r="A70" s="27" t="s">
        <v>28</v>
      </c>
      <c r="B70" s="2">
        <v>3</v>
      </c>
      <c r="C70" s="3">
        <f t="shared" si="19"/>
        <v>1.2295081967213115</v>
      </c>
      <c r="D70" s="2">
        <v>5</v>
      </c>
      <c r="E70" s="3">
        <f t="shared" si="20"/>
        <v>1.7985611510791366</v>
      </c>
      <c r="F70" s="2">
        <f>+J53</f>
        <v>5</v>
      </c>
      <c r="G70" s="3">
        <f t="shared" si="21"/>
        <v>1.8248175182481752</v>
      </c>
    </row>
    <row r="71" spans="1:7" x14ac:dyDescent="0.35">
      <c r="A71" s="5" t="s">
        <v>29</v>
      </c>
      <c r="B71" s="2"/>
      <c r="C71" s="3">
        <f t="shared" si="19"/>
        <v>0</v>
      </c>
      <c r="D71" s="2">
        <v>1</v>
      </c>
      <c r="E71" s="3">
        <f t="shared" si="20"/>
        <v>0.35971223021582732</v>
      </c>
      <c r="F71" s="2">
        <f>+J54</f>
        <v>0</v>
      </c>
      <c r="G71" s="3">
        <f t="shared" si="21"/>
        <v>0</v>
      </c>
    </row>
    <row r="72" spans="1:7" x14ac:dyDescent="0.35">
      <c r="B72" s="28">
        <f>SUM(B62:B71)</f>
        <v>47</v>
      </c>
      <c r="C72" s="3">
        <f t="shared" si="19"/>
        <v>19.262295081967213</v>
      </c>
      <c r="D72" s="28">
        <f>SUM(D62:D71)</f>
        <v>54</v>
      </c>
      <c r="E72" s="3">
        <f t="shared" si="20"/>
        <v>19.424460431654676</v>
      </c>
      <c r="F72" s="28">
        <f>SUM(F62:F71)</f>
        <v>79</v>
      </c>
      <c r="G72" s="3">
        <f>+F72*100/$F$60</f>
        <v>28.832116788321169</v>
      </c>
    </row>
  </sheetData>
  <mergeCells count="10">
    <mergeCell ref="J42:K42"/>
    <mergeCell ref="H42:I42"/>
    <mergeCell ref="F13:G13"/>
    <mergeCell ref="B42:C42"/>
    <mergeCell ref="D42:E42"/>
    <mergeCell ref="F59:G59"/>
    <mergeCell ref="A58:E58"/>
    <mergeCell ref="B13:C13"/>
    <mergeCell ref="D13:E13"/>
    <mergeCell ref="F42:G42"/>
  </mergeCells>
  <pageMargins left="0.7" right="0.7" top="0.23" bottom="0.18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90" zoomScaleNormal="90" workbookViewId="0">
      <selection activeCell="K9" sqref="K9"/>
    </sheetView>
  </sheetViews>
  <sheetFormatPr defaultRowHeight="22.5" x14ac:dyDescent="0.35"/>
  <cols>
    <col min="1" max="1" width="25.25" customWidth="1"/>
    <col min="4" max="4" width="15.5" bestFit="1" customWidth="1"/>
  </cols>
  <sheetData>
    <row r="1" spans="1:7" x14ac:dyDescent="0.35">
      <c r="A1" s="6" t="s">
        <v>39</v>
      </c>
    </row>
    <row r="2" spans="1:7" x14ac:dyDescent="0.35">
      <c r="B2" s="29" t="s">
        <v>38</v>
      </c>
      <c r="C2" s="29" t="s">
        <v>37</v>
      </c>
      <c r="D2" s="49" t="s">
        <v>55</v>
      </c>
    </row>
    <row r="3" spans="1:7" x14ac:dyDescent="0.35">
      <c r="A3" s="11" t="s">
        <v>9</v>
      </c>
      <c r="B3" s="29" t="s">
        <v>2</v>
      </c>
      <c r="C3" s="29" t="s">
        <v>2</v>
      </c>
      <c r="D3" s="29" t="s">
        <v>2</v>
      </c>
    </row>
    <row r="4" spans="1:7" x14ac:dyDescent="0.35">
      <c r="A4" s="13" t="s">
        <v>17</v>
      </c>
      <c r="B4" s="16"/>
      <c r="C4" s="16"/>
      <c r="D4" s="16"/>
    </row>
    <row r="5" spans="1:7" x14ac:dyDescent="0.35">
      <c r="A5" s="11" t="s">
        <v>10</v>
      </c>
      <c r="B5" s="2"/>
      <c r="C5" s="2"/>
      <c r="D5" s="2"/>
    </row>
    <row r="6" spans="1:7" x14ac:dyDescent="0.35">
      <c r="A6" s="12" t="s">
        <v>11</v>
      </c>
      <c r="B6" s="4"/>
      <c r="C6" s="4">
        <f>+C4-C5</f>
        <v>0</v>
      </c>
      <c r="D6" s="4">
        <f>+D4-D5</f>
        <v>0</v>
      </c>
    </row>
    <row r="8" spans="1:7" x14ac:dyDescent="0.35">
      <c r="A8" t="s">
        <v>40</v>
      </c>
    </row>
    <row r="9" spans="1:7" x14ac:dyDescent="0.35">
      <c r="B9" s="50" t="s">
        <v>0</v>
      </c>
      <c r="C9" s="50"/>
      <c r="D9" s="50" t="s">
        <v>32</v>
      </c>
      <c r="E9" s="50"/>
      <c r="F9" s="29" t="s">
        <v>36</v>
      </c>
      <c r="G9" s="29"/>
    </row>
    <row r="10" spans="1:7" x14ac:dyDescent="0.35">
      <c r="B10" s="9">
        <f>+B4</f>
        <v>0</v>
      </c>
      <c r="C10" s="7"/>
      <c r="D10" s="9">
        <f>+C4</f>
        <v>0</v>
      </c>
      <c r="E10" s="7"/>
      <c r="F10" s="9">
        <f>+D4</f>
        <v>0</v>
      </c>
      <c r="G10" s="7"/>
    </row>
    <row r="11" spans="1:7" x14ac:dyDescent="0.35">
      <c r="A11" s="29" t="s">
        <v>13</v>
      </c>
      <c r="B11" s="8" t="s">
        <v>2</v>
      </c>
      <c r="C11" s="8" t="s">
        <v>5</v>
      </c>
      <c r="D11" s="8" t="s">
        <v>2</v>
      </c>
      <c r="E11" s="8" t="s">
        <v>5</v>
      </c>
      <c r="F11" s="8" t="s">
        <v>2</v>
      </c>
      <c r="G11" s="8" t="s">
        <v>5</v>
      </c>
    </row>
    <row r="12" spans="1:7" x14ac:dyDescent="0.35">
      <c r="A12" s="2" t="s">
        <v>33</v>
      </c>
      <c r="B12" s="2"/>
      <c r="C12" s="3" t="e">
        <f>+B12*100/$B$10</f>
        <v>#DIV/0!</v>
      </c>
      <c r="D12" s="2"/>
      <c r="E12" s="3" t="e">
        <f>+D12*100/$D$10</f>
        <v>#DIV/0!</v>
      </c>
      <c r="F12" s="2"/>
      <c r="G12" s="3" t="e">
        <f>+F12*100/$D$10</f>
        <v>#DIV/0!</v>
      </c>
    </row>
    <row r="13" spans="1:7" x14ac:dyDescent="0.35">
      <c r="A13" s="2" t="s">
        <v>34</v>
      </c>
      <c r="B13" s="2"/>
      <c r="C13" s="3" t="e">
        <f t="shared" ref="C13:C15" si="0">+B13*100/$B$10</f>
        <v>#DIV/0!</v>
      </c>
      <c r="D13" s="2"/>
      <c r="E13" s="3" t="e">
        <f>+D13*100/$D$10</f>
        <v>#DIV/0!</v>
      </c>
      <c r="F13" s="2"/>
      <c r="G13" s="3" t="e">
        <f>+F13*100/$D$10</f>
        <v>#DIV/0!</v>
      </c>
    </row>
    <row r="14" spans="1:7" x14ac:dyDescent="0.35">
      <c r="A14" s="2" t="s">
        <v>35</v>
      </c>
      <c r="B14" s="2"/>
      <c r="C14" s="3" t="e">
        <f t="shared" si="0"/>
        <v>#DIV/0!</v>
      </c>
      <c r="D14" s="2"/>
      <c r="E14" s="3" t="e">
        <f>+D14*100/$D$10</f>
        <v>#DIV/0!</v>
      </c>
      <c r="F14" s="2"/>
      <c r="G14" s="3" t="e">
        <f>+F14*100/$D$10</f>
        <v>#DIV/0!</v>
      </c>
    </row>
    <row r="15" spans="1:7" x14ac:dyDescent="0.35">
      <c r="B15">
        <f>SUM(B12:B14)</f>
        <v>0</v>
      </c>
      <c r="C15" s="3" t="e">
        <f t="shared" si="0"/>
        <v>#DIV/0!</v>
      </c>
      <c r="D15">
        <f t="shared" ref="D15" si="1">SUM(D12:D14)</f>
        <v>0</v>
      </c>
      <c r="E15" s="3" t="e">
        <f>+D15*100/$D$10</f>
        <v>#DIV/0!</v>
      </c>
      <c r="F15">
        <f t="shared" ref="F15" si="2">SUM(F12:F14)</f>
        <v>0</v>
      </c>
      <c r="G15" s="3" t="e">
        <f t="shared" ref="G15" si="3">+F15*100/$D$10</f>
        <v>#DIV/0!</v>
      </c>
    </row>
    <row r="18" spans="1:12" x14ac:dyDescent="0.35">
      <c r="A18" s="30" t="s">
        <v>30</v>
      </c>
      <c r="B18" s="31"/>
      <c r="C18" s="31"/>
      <c r="D18" s="31"/>
      <c r="E18" s="31"/>
      <c r="F18" s="31"/>
      <c r="G18" s="31"/>
    </row>
    <row r="19" spans="1:12" x14ac:dyDescent="0.35">
      <c r="A19" s="31"/>
      <c r="E19" s="31"/>
      <c r="F19" s="31"/>
      <c r="G19" s="31"/>
    </row>
    <row r="20" spans="1:12" x14ac:dyDescent="0.35">
      <c r="A20" s="33" t="s">
        <v>9</v>
      </c>
      <c r="B20" s="38" t="s">
        <v>0</v>
      </c>
      <c r="C20" s="38" t="s">
        <v>32</v>
      </c>
      <c r="D20" s="32" t="s">
        <v>53</v>
      </c>
      <c r="E20" s="31"/>
      <c r="F20" s="31"/>
      <c r="G20" s="31"/>
    </row>
    <row r="21" spans="1:12" x14ac:dyDescent="0.35">
      <c r="A21" s="34" t="s">
        <v>17</v>
      </c>
      <c r="B21" s="35">
        <v>279</v>
      </c>
      <c r="C21" s="35">
        <v>373</v>
      </c>
      <c r="D21" s="35">
        <v>180</v>
      </c>
      <c r="E21" s="31"/>
      <c r="F21" s="31"/>
      <c r="G21" s="31"/>
    </row>
    <row r="22" spans="1:12" x14ac:dyDescent="0.35">
      <c r="A22" s="33" t="s">
        <v>10</v>
      </c>
      <c r="B22" s="32">
        <v>19</v>
      </c>
      <c r="C22" s="32">
        <v>26</v>
      </c>
      <c r="D22" s="32">
        <v>21</v>
      </c>
      <c r="E22" s="31"/>
      <c r="F22" s="31"/>
      <c r="G22" s="31"/>
    </row>
    <row r="23" spans="1:12" x14ac:dyDescent="0.35">
      <c r="A23" s="36" t="s">
        <v>42</v>
      </c>
      <c r="B23" s="37">
        <v>26</v>
      </c>
      <c r="C23" s="37">
        <v>20</v>
      </c>
      <c r="D23" s="37">
        <v>17</v>
      </c>
    </row>
    <row r="24" spans="1:12" x14ac:dyDescent="0.35">
      <c r="A24" s="44" t="s">
        <v>47</v>
      </c>
      <c r="B24" s="2">
        <f>+B21-B22-B23</f>
        <v>234</v>
      </c>
      <c r="C24" s="2">
        <f>+C21-C22-C23</f>
        <v>327</v>
      </c>
      <c r="D24" s="2">
        <f>+D21-D22-D23</f>
        <v>142</v>
      </c>
      <c r="E24" s="31"/>
      <c r="F24" s="31"/>
      <c r="G24" s="31"/>
    </row>
    <row r="25" spans="1:12" x14ac:dyDescent="0.35">
      <c r="A25" s="31" t="s">
        <v>46</v>
      </c>
      <c r="B25" s="31"/>
      <c r="C25" s="31"/>
      <c r="D25" s="31"/>
      <c r="E25" s="31"/>
      <c r="F25" s="31"/>
      <c r="G25" s="31"/>
    </row>
    <row r="26" spans="1:12" x14ac:dyDescent="0.35">
      <c r="A26" s="31" t="s">
        <v>31</v>
      </c>
      <c r="B26" s="31"/>
      <c r="C26" s="31"/>
      <c r="D26" s="31"/>
      <c r="E26" s="31"/>
      <c r="F26" s="31"/>
      <c r="G26" s="31"/>
    </row>
    <row r="27" spans="1:12" x14ac:dyDescent="0.35">
      <c r="A27" s="31"/>
      <c r="B27" s="38" t="s">
        <v>0</v>
      </c>
      <c r="C27" s="38"/>
      <c r="D27" s="38" t="s">
        <v>32</v>
      </c>
      <c r="E27" s="38"/>
      <c r="F27" s="39" t="s">
        <v>48</v>
      </c>
      <c r="G27" s="38"/>
    </row>
    <row r="28" spans="1:12" x14ac:dyDescent="0.35">
      <c r="A28" s="31"/>
      <c r="B28" s="40">
        <f>+B21</f>
        <v>279</v>
      </c>
      <c r="C28" s="41"/>
      <c r="D28" s="40">
        <f>+C21</f>
        <v>373</v>
      </c>
      <c r="E28" s="41"/>
      <c r="F28" s="40">
        <f>+D21</f>
        <v>180</v>
      </c>
      <c r="G28" s="41"/>
      <c r="I28" s="38"/>
      <c r="J28">
        <v>2556</v>
      </c>
      <c r="K28">
        <v>2557</v>
      </c>
      <c r="L28" s="32" t="s">
        <v>54</v>
      </c>
    </row>
    <row r="29" spans="1:12" x14ac:dyDescent="0.35">
      <c r="A29" s="38" t="s">
        <v>13</v>
      </c>
      <c r="B29" s="42" t="s">
        <v>2</v>
      </c>
      <c r="C29" s="42" t="s">
        <v>5</v>
      </c>
      <c r="D29" s="42" t="s">
        <v>2</v>
      </c>
      <c r="E29" s="42" t="s">
        <v>5</v>
      </c>
      <c r="F29" s="42" t="s">
        <v>2</v>
      </c>
      <c r="G29" s="42" t="s">
        <v>5</v>
      </c>
      <c r="I29" s="32" t="s">
        <v>43</v>
      </c>
      <c r="J29" s="48">
        <f>+C30</f>
        <v>3.5842293906810037</v>
      </c>
      <c r="K29" s="48">
        <f>+E30</f>
        <v>4.0214477211796247</v>
      </c>
      <c r="L29" s="48">
        <f>+G30</f>
        <v>6.666666666666667</v>
      </c>
    </row>
    <row r="30" spans="1:12" x14ac:dyDescent="0.35">
      <c r="A30" s="32" t="s">
        <v>43</v>
      </c>
      <c r="B30" s="32">
        <v>10</v>
      </c>
      <c r="C30" s="43">
        <f>+B30*100/$B$28</f>
        <v>3.5842293906810037</v>
      </c>
      <c r="D30" s="32">
        <v>15</v>
      </c>
      <c r="E30" s="43">
        <f>+D30*100/$D$28</f>
        <v>4.0214477211796247</v>
      </c>
      <c r="F30" s="32">
        <v>12</v>
      </c>
      <c r="G30" s="43">
        <f>+F30*100/$F$28</f>
        <v>6.666666666666667</v>
      </c>
      <c r="I30" s="32" t="s">
        <v>6</v>
      </c>
      <c r="J30" s="48">
        <f t="shared" ref="J30:J31" si="4">+C31</f>
        <v>0</v>
      </c>
      <c r="K30" s="48">
        <f t="shared" ref="K30:K31" si="5">+E31</f>
        <v>0.26809651474530832</v>
      </c>
      <c r="L30" s="48">
        <f t="shared" ref="L30:L31" si="6">+G31</f>
        <v>0</v>
      </c>
    </row>
    <row r="31" spans="1:12" x14ac:dyDescent="0.35">
      <c r="A31" s="32" t="s">
        <v>6</v>
      </c>
      <c r="B31" s="32">
        <v>0</v>
      </c>
      <c r="C31" s="43">
        <f t="shared" ref="C31:C33" si="7">+B31*100/$B$28</f>
        <v>0</v>
      </c>
      <c r="D31" s="32">
        <v>1</v>
      </c>
      <c r="E31" s="43">
        <f t="shared" ref="E31:E33" si="8">+D31*100/$D$28</f>
        <v>0.26809651474530832</v>
      </c>
      <c r="F31" s="32">
        <v>0</v>
      </c>
      <c r="G31" s="43">
        <f t="shared" ref="G31:G33" si="9">+F31*100/$F$28</f>
        <v>0</v>
      </c>
      <c r="I31" s="32" t="s">
        <v>44</v>
      </c>
      <c r="J31" s="48">
        <f t="shared" si="4"/>
        <v>3.225806451612903</v>
      </c>
      <c r="K31" s="48">
        <f t="shared" si="5"/>
        <v>2.6809651474530831</v>
      </c>
      <c r="L31" s="48">
        <f t="shared" si="6"/>
        <v>5</v>
      </c>
    </row>
    <row r="32" spans="1:12" x14ac:dyDescent="0.35">
      <c r="A32" s="32" t="s">
        <v>44</v>
      </c>
      <c r="B32" s="32">
        <v>9</v>
      </c>
      <c r="C32" s="43">
        <f t="shared" si="7"/>
        <v>3.225806451612903</v>
      </c>
      <c r="D32" s="32">
        <v>10</v>
      </c>
      <c r="E32" s="43">
        <f t="shared" si="8"/>
        <v>2.6809651474530831</v>
      </c>
      <c r="F32" s="32">
        <v>9</v>
      </c>
      <c r="G32" s="43">
        <f t="shared" si="9"/>
        <v>5</v>
      </c>
    </row>
    <row r="33" spans="1:7" x14ac:dyDescent="0.35">
      <c r="A33" s="31" t="s">
        <v>45</v>
      </c>
      <c r="B33" s="31">
        <f>SUM(B30:B32)</f>
        <v>19</v>
      </c>
      <c r="C33" s="43">
        <f t="shared" si="7"/>
        <v>6.8100358422939067</v>
      </c>
      <c r="D33" s="31">
        <f t="shared" ref="D33" si="10">SUM(D30:D32)</f>
        <v>26</v>
      </c>
      <c r="E33" s="43">
        <f t="shared" si="8"/>
        <v>6.9705093833780163</v>
      </c>
      <c r="F33" s="31">
        <f t="shared" ref="F33" si="11">SUM(F30:F32)</f>
        <v>21</v>
      </c>
      <c r="G33" s="43">
        <f t="shared" si="9"/>
        <v>11.666666666666666</v>
      </c>
    </row>
    <row r="35" spans="1:7" x14ac:dyDescent="0.35">
      <c r="A35" s="31" t="s">
        <v>46</v>
      </c>
    </row>
  </sheetData>
  <mergeCells count="2">
    <mergeCell ref="D9:E9"/>
    <mergeCell ref="B9:C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CAPD อยุธยา-เสนา</vt:lpstr>
      <vt:lpstr>HD อยุธยา-เสนา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siam125</cp:lastModifiedBy>
  <cp:lastPrinted>2015-05-19T07:36:50Z</cp:lastPrinted>
  <dcterms:created xsi:type="dcterms:W3CDTF">2014-11-05T01:43:12Z</dcterms:created>
  <dcterms:modified xsi:type="dcterms:W3CDTF">2015-10-26T03:58:11Z</dcterms:modified>
</cp:coreProperties>
</file>