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D:\พี่ก้อย\UC60\QOF\"/>
    </mc:Choice>
  </mc:AlternateContent>
  <bookViews>
    <workbookView xWindow="480" yWindow="15" windowWidth="14880" windowHeight="7815" tabRatio="962" firstSheet="16" activeTab="27" xr2:uid="{00000000-000D-0000-FFFF-FFFF00000000}"/>
  </bookViews>
  <sheets>
    <sheet name="summary" sheetId="9" r:id="rId1"/>
    <sheet name="Payment_60" sheetId="12" r:id="rId2"/>
    <sheet name="จัดสรร 60_PP" sheetId="46" r:id="rId3"/>
    <sheet name="จัดสรร 60_OP" sheetId="47" r:id="rId4"/>
    <sheet name="final_payment" sheetId="41" r:id="rId5"/>
    <sheet name="Sheet4" sheetId="43" r:id="rId6"/>
    <sheet name="Sheet1" sheetId="45" r:id="rId7"/>
    <sheet name="OP" sheetId="42" r:id="rId8"/>
    <sheet name="PP" sheetId="44" r:id="rId9"/>
    <sheet name="PopUC" sheetId="10" r:id="rId10"/>
    <sheet name="K_1.1" sheetId="29" r:id="rId11"/>
    <sheet name="K_1.2" sheetId="30" r:id="rId12"/>
    <sheet name="K_2.1" sheetId="31" r:id="rId13"/>
    <sheet name="K_2.2" sheetId="32" r:id="rId14"/>
    <sheet name="K_3" sheetId="17" r:id="rId15"/>
    <sheet name="K_4.1" sheetId="18" r:id="rId16"/>
    <sheet name="K_4.2" sheetId="19" r:id="rId17"/>
    <sheet name="K_5" sheetId="20" r:id="rId18"/>
    <sheet name="K_6" sheetId="21" r:id="rId19"/>
    <sheet name="K_7" sheetId="22" r:id="rId20"/>
    <sheet name="K_8" sheetId="23" r:id="rId21"/>
    <sheet name="K_9.1" sheetId="37" r:id="rId22"/>
    <sheet name="K_9.2" sheetId="25" r:id="rId23"/>
    <sheet name="K_9.3" sheetId="26" r:id="rId24"/>
    <sheet name="K_10.1" sheetId="27" r:id="rId25"/>
    <sheet name="K_10.2" sheetId="28" r:id="rId26"/>
    <sheet name="Sheet7" sheetId="39" r:id="rId27"/>
    <sheet name="จัดสรร 60_PP (2)" sheetId="48" r:id="rId28"/>
    <sheet name="จัดสรร 60_OP (2)" sheetId="49" r:id="rId29"/>
    <sheet name="สรุปจัดสรรอยุธยาOPPP60" sheetId="50" r:id="rId30"/>
  </sheets>
  <definedNames>
    <definedName name="_xlnm.Print_Titles" localSheetId="1">Payment_60!$1:$5</definedName>
    <definedName name="_xlnm.Print_Titles" localSheetId="3">'จัดสรร 60_OP'!$1:$3</definedName>
    <definedName name="_xlnm.Print_Titles" localSheetId="28">'จัดสรร 60_OP (2)'!$1:$4</definedName>
    <definedName name="_xlnm.Print_Titles" localSheetId="2">'จัดสรร 60_PP'!$1:$3</definedName>
    <definedName name="_xlnm.Print_Titles" localSheetId="27">'จัดสรร 60_PP (2)'!$1:$4</definedName>
    <definedName name="_xlnm.Print_Titles" localSheetId="29">สรุปจัดสรรอยุธยาOPPP60!$1:$4</definedName>
  </definedNames>
  <calcPr calcId="171027"/>
  <webPublishing codePage="1252"/>
</workbook>
</file>

<file path=xl/calcChain.xml><?xml version="1.0" encoding="utf-8"?>
<calcChain xmlns="http://schemas.openxmlformats.org/spreadsheetml/2006/main">
  <c r="E6" i="50" l="1"/>
  <c r="E7" i="50"/>
  <c r="E8" i="50"/>
  <c r="E9" i="50"/>
  <c r="E10" i="50"/>
  <c r="E11" i="50"/>
  <c r="E12" i="50"/>
  <c r="E13" i="50"/>
  <c r="E14" i="50"/>
  <c r="E15" i="50"/>
  <c r="E16" i="50"/>
  <c r="E17" i="50"/>
  <c r="E18" i="50"/>
  <c r="E19" i="50"/>
  <c r="E20" i="50"/>
  <c r="E21" i="50"/>
  <c r="E5" i="50"/>
  <c r="D21" i="49"/>
  <c r="E21" i="49"/>
  <c r="F21" i="49"/>
  <c r="G21" i="49"/>
  <c r="H21" i="49"/>
  <c r="I21" i="49"/>
  <c r="J21" i="49"/>
  <c r="K21" i="49"/>
  <c r="L21" i="49"/>
  <c r="M21" i="49"/>
  <c r="N21" i="49"/>
  <c r="O21" i="49"/>
  <c r="P21" i="49"/>
  <c r="Q21" i="49"/>
  <c r="R21" i="49"/>
  <c r="S21" i="49"/>
  <c r="T21" i="49"/>
  <c r="U21" i="49"/>
  <c r="V21" i="49"/>
  <c r="W21" i="49"/>
  <c r="X21" i="49"/>
  <c r="Y21" i="49"/>
  <c r="Z21" i="49"/>
  <c r="AA21" i="49"/>
  <c r="AB21" i="49"/>
  <c r="AC21" i="49"/>
  <c r="AD21" i="49"/>
  <c r="AE21" i="49"/>
  <c r="AF21" i="49"/>
  <c r="AG21" i="49"/>
  <c r="AH21" i="49"/>
  <c r="AI21" i="49"/>
  <c r="AJ21" i="49"/>
  <c r="AK21" i="49"/>
  <c r="AL21" i="49"/>
  <c r="AM21" i="49"/>
  <c r="AN21" i="49"/>
  <c r="AO21" i="49"/>
  <c r="C21" i="49"/>
  <c r="D21" i="50"/>
  <c r="C21" i="50"/>
  <c r="B21" i="50"/>
  <c r="AN21" i="48"/>
  <c r="AM21" i="48"/>
  <c r="AL21" i="48"/>
  <c r="AK21" i="48"/>
  <c r="AJ21" i="48"/>
  <c r="AI21" i="48"/>
  <c r="AH21" i="48"/>
  <c r="AG21" i="48"/>
  <c r="AF21" i="48"/>
  <c r="AE21" i="48"/>
  <c r="AD21" i="48"/>
  <c r="AC21" i="48"/>
  <c r="AB21" i="48"/>
  <c r="AA21" i="48"/>
  <c r="Z21" i="48"/>
  <c r="Y21" i="48"/>
  <c r="X21" i="48"/>
  <c r="W21" i="48"/>
  <c r="V21" i="48"/>
  <c r="U21" i="48"/>
  <c r="T21" i="48"/>
  <c r="S21" i="48"/>
  <c r="R21" i="48"/>
  <c r="Q21" i="48"/>
  <c r="P21" i="48"/>
  <c r="O21" i="48"/>
  <c r="N21" i="48"/>
  <c r="M21" i="48"/>
  <c r="L21" i="48"/>
  <c r="K21" i="48"/>
  <c r="J21" i="48"/>
  <c r="I21" i="48"/>
  <c r="H21" i="48"/>
  <c r="G21" i="48"/>
  <c r="F21" i="48"/>
  <c r="E21" i="48"/>
  <c r="D21" i="48"/>
  <c r="C21" i="48"/>
  <c r="B21" i="48"/>
  <c r="AQ115" i="47" l="1"/>
  <c r="AP115" i="47"/>
  <c r="AO115" i="47"/>
  <c r="AN115" i="47"/>
  <c r="AM115" i="47"/>
  <c r="AL115" i="47"/>
  <c r="AK115" i="47"/>
  <c r="AJ115" i="47"/>
  <c r="AI115" i="47"/>
  <c r="AH115" i="47"/>
  <c r="AG115" i="47"/>
  <c r="AF115" i="47"/>
  <c r="AE115" i="47"/>
  <c r="AD115" i="47"/>
  <c r="AC115" i="47"/>
  <c r="AB115" i="47"/>
  <c r="AA115" i="47"/>
  <c r="Z115" i="47"/>
  <c r="Y115" i="47"/>
  <c r="X115" i="47"/>
  <c r="W115" i="47"/>
  <c r="V115" i="47"/>
  <c r="U115" i="47"/>
  <c r="T115" i="47"/>
  <c r="S115" i="47"/>
  <c r="R115" i="47"/>
  <c r="Q115" i="47"/>
  <c r="P115" i="47"/>
  <c r="O115" i="47"/>
  <c r="N115" i="47"/>
  <c r="M115" i="47"/>
  <c r="L115" i="47"/>
  <c r="K115" i="47"/>
  <c r="J115" i="47"/>
  <c r="I115" i="47"/>
  <c r="H115" i="47"/>
  <c r="G115" i="47"/>
  <c r="F115" i="47"/>
  <c r="E115" i="47"/>
  <c r="F115" i="46"/>
  <c r="G115" i="46"/>
  <c r="H115" i="46"/>
  <c r="I115" i="46"/>
  <c r="J115" i="46"/>
  <c r="K115" i="46"/>
  <c r="L115" i="46"/>
  <c r="M115" i="46"/>
  <c r="N115" i="46"/>
  <c r="O115" i="46"/>
  <c r="P115" i="46"/>
  <c r="Q115" i="46"/>
  <c r="R115" i="46"/>
  <c r="S115" i="46"/>
  <c r="T115" i="46"/>
  <c r="U115" i="46"/>
  <c r="V115" i="46"/>
  <c r="W115" i="46"/>
  <c r="X115" i="46"/>
  <c r="Y115" i="46"/>
  <c r="Z115" i="46"/>
  <c r="AA115" i="46"/>
  <c r="AB115" i="46"/>
  <c r="AC115" i="46"/>
  <c r="AD115" i="46"/>
  <c r="AE115" i="46"/>
  <c r="AF115" i="46"/>
  <c r="AG115" i="46"/>
  <c r="AH115" i="46"/>
  <c r="AI115" i="46"/>
  <c r="AJ115" i="46"/>
  <c r="AK115" i="46"/>
  <c r="AL115" i="46"/>
  <c r="AM115" i="46"/>
  <c r="AN115" i="46"/>
  <c r="AO115" i="46"/>
  <c r="AP115" i="46"/>
  <c r="AQ115" i="46"/>
  <c r="E115" i="46"/>
  <c r="AY56" i="12"/>
  <c r="AY54" i="12"/>
  <c r="AY57" i="12"/>
  <c r="AY58" i="12"/>
  <c r="AY59" i="12"/>
  <c r="AY60" i="12"/>
  <c r="AY61" i="12"/>
  <c r="AY62" i="12"/>
  <c r="AY63" i="12"/>
  <c r="AY64" i="12"/>
  <c r="AY65" i="12"/>
  <c r="AY66" i="12"/>
  <c r="AY67" i="12"/>
  <c r="AY68" i="12"/>
  <c r="AY69" i="12"/>
  <c r="AY70" i="12"/>
  <c r="AY71" i="12"/>
  <c r="AY72" i="12"/>
  <c r="AY73" i="12"/>
  <c r="AY74" i="12"/>
  <c r="AY75" i="12"/>
  <c r="AY76" i="12"/>
  <c r="AY77" i="12"/>
  <c r="AY78" i="12"/>
  <c r="AY79" i="12"/>
  <c r="AY80" i="12"/>
  <c r="AY81" i="12"/>
  <c r="AY82" i="12"/>
  <c r="AY83" i="12"/>
  <c r="AY84" i="12"/>
  <c r="AY85" i="12"/>
  <c r="AY86" i="12"/>
  <c r="AY87" i="12"/>
  <c r="AY88" i="12"/>
  <c r="AY89" i="12"/>
  <c r="AY90" i="12"/>
  <c r="AY91" i="12"/>
  <c r="AY92" i="12"/>
  <c r="AY93" i="12"/>
  <c r="AY94" i="12"/>
  <c r="AY95" i="12"/>
  <c r="AY96" i="12"/>
  <c r="AY97" i="12"/>
  <c r="AY98" i="12"/>
  <c r="AY99" i="12"/>
  <c r="AY100" i="12"/>
  <c r="AY101" i="12"/>
  <c r="AY102" i="12"/>
  <c r="AY103" i="12"/>
  <c r="AY104" i="12"/>
  <c r="AY105" i="12"/>
  <c r="AY106" i="12"/>
  <c r="AY107" i="12"/>
  <c r="AY108" i="12"/>
  <c r="AY109" i="12"/>
  <c r="AY110" i="12"/>
  <c r="AY111" i="12"/>
  <c r="AY112" i="12"/>
  <c r="AY113" i="12"/>
  <c r="AY114" i="12"/>
  <c r="AY115" i="12"/>
  <c r="AY116" i="12"/>
  <c r="AY117" i="12"/>
  <c r="AY118" i="12"/>
  <c r="AY119" i="12"/>
  <c r="AY120" i="12"/>
  <c r="BC7" i="41"/>
  <c r="BC8" i="41"/>
  <c r="BC9" i="41"/>
  <c r="BC10" i="41"/>
  <c r="BC11" i="41"/>
  <c r="BC12" i="41"/>
  <c r="AY13" i="12"/>
  <c r="BC13" i="41"/>
  <c r="BC14" i="41"/>
  <c r="BC15" i="41"/>
  <c r="BC16" i="41"/>
  <c r="AY17" i="12" s="1"/>
  <c r="BC17" i="41"/>
  <c r="BC18" i="41"/>
  <c r="BC19" i="41"/>
  <c r="BC20" i="41"/>
  <c r="AY21" i="12" s="1"/>
  <c r="BC21" i="41"/>
  <c r="BC22" i="41"/>
  <c r="BC23" i="41"/>
  <c r="BC24" i="41"/>
  <c r="AY25" i="12" s="1"/>
  <c r="BC25" i="41"/>
  <c r="BC26" i="41"/>
  <c r="BC27" i="41"/>
  <c r="BC28" i="41"/>
  <c r="AY29" i="12" s="1"/>
  <c r="BC29" i="41"/>
  <c r="BC30" i="41"/>
  <c r="BC31" i="41"/>
  <c r="BC32" i="41"/>
  <c r="AY33" i="12" s="1"/>
  <c r="BC33" i="41"/>
  <c r="BC34" i="41"/>
  <c r="BC35" i="41"/>
  <c r="BC36" i="41"/>
  <c r="AY37" i="12" s="1"/>
  <c r="BC37" i="41"/>
  <c r="BC38" i="41"/>
  <c r="BC39" i="41"/>
  <c r="AY40" i="12" s="1"/>
  <c r="BC40" i="41"/>
  <c r="AY41" i="12" s="1"/>
  <c r="BC41" i="41"/>
  <c r="BC42" i="41"/>
  <c r="BC43" i="41"/>
  <c r="BC44" i="41"/>
  <c r="AY45" i="12" s="1"/>
  <c r="BC45" i="41"/>
  <c r="BC46" i="41"/>
  <c r="BC47" i="41"/>
  <c r="BC48" i="41"/>
  <c r="AY49" i="12" s="1"/>
  <c r="BC49" i="41"/>
  <c r="BC50" i="41"/>
  <c r="BC51" i="41"/>
  <c r="BC52" i="41"/>
  <c r="AY53" i="12" s="1"/>
  <c r="BC53" i="41"/>
  <c r="BC54" i="41"/>
  <c r="BC55" i="41"/>
  <c r="BC56" i="41"/>
  <c r="BC57" i="41"/>
  <c r="BC58" i="41"/>
  <c r="BC59" i="41"/>
  <c r="BC60" i="41"/>
  <c r="BC61" i="41"/>
  <c r="BC62" i="41"/>
  <c r="BC63" i="41"/>
  <c r="BC64" i="41"/>
  <c r="BC65" i="41"/>
  <c r="BC66" i="41"/>
  <c r="BC67" i="41"/>
  <c r="BC68" i="41"/>
  <c r="BC69" i="41"/>
  <c r="BC70" i="41"/>
  <c r="BC71" i="41"/>
  <c r="BC72" i="41"/>
  <c r="BC73" i="41"/>
  <c r="BC74" i="41"/>
  <c r="BC75" i="41"/>
  <c r="BC76" i="41"/>
  <c r="BC77" i="41"/>
  <c r="BC78" i="41"/>
  <c r="BC79" i="41"/>
  <c r="BC80" i="41"/>
  <c r="BC81" i="41"/>
  <c r="BC82" i="41"/>
  <c r="BC83" i="41"/>
  <c r="BC84" i="41"/>
  <c r="BC85" i="41"/>
  <c r="BC86" i="41"/>
  <c r="BC87" i="41"/>
  <c r="BC88" i="41"/>
  <c r="BC89" i="41"/>
  <c r="BC90" i="41"/>
  <c r="BC91" i="41"/>
  <c r="BC92" i="41"/>
  <c r="BC93" i="41"/>
  <c r="BC94" i="41"/>
  <c r="BC95" i="41"/>
  <c r="BC96" i="41"/>
  <c r="BC97" i="41"/>
  <c r="BC98" i="41"/>
  <c r="BC99" i="41"/>
  <c r="BC100" i="41"/>
  <c r="BC101" i="41"/>
  <c r="BC102" i="41"/>
  <c r="BC103" i="41"/>
  <c r="BC104" i="41"/>
  <c r="BC105" i="41"/>
  <c r="BC106" i="41"/>
  <c r="BC107" i="41"/>
  <c r="BC108" i="41"/>
  <c r="BC109" i="41"/>
  <c r="BC110" i="41"/>
  <c r="BC111" i="41"/>
  <c r="BC112" i="41"/>
  <c r="BC113" i="41"/>
  <c r="BC114" i="41"/>
  <c r="BC115" i="41"/>
  <c r="BC116" i="41"/>
  <c r="BC6" i="41"/>
  <c r="C117" i="43"/>
  <c r="B117" i="43"/>
  <c r="AY32" i="12" l="1"/>
  <c r="AY48" i="12"/>
  <c r="AY16" i="12"/>
  <c r="AY24" i="12"/>
  <c r="AY55" i="12"/>
  <c r="AY46" i="12"/>
  <c r="AY38" i="12"/>
  <c r="AY30" i="12"/>
  <c r="AY22" i="12"/>
  <c r="AY14" i="12"/>
  <c r="AY50" i="12"/>
  <c r="AY42" i="12"/>
  <c r="AY34" i="12"/>
  <c r="AY26" i="12"/>
  <c r="AY18" i="12"/>
  <c r="AY52" i="12"/>
  <c r="AY44" i="12"/>
  <c r="AY36" i="12"/>
  <c r="AY28" i="12"/>
  <c r="AY20" i="12"/>
  <c r="AY9" i="12"/>
  <c r="AY6" i="12"/>
  <c r="AY51" i="12"/>
  <c r="AY47" i="12"/>
  <c r="AY43" i="12"/>
  <c r="AY39" i="12"/>
  <c r="AY35" i="12"/>
  <c r="AY31" i="12"/>
  <c r="AY27" i="12"/>
  <c r="AY23" i="12"/>
  <c r="AY19" i="12"/>
  <c r="AY15" i="12"/>
  <c r="AY10" i="12"/>
  <c r="AY11" i="12"/>
  <c r="AY7" i="12"/>
  <c r="AY12" i="12"/>
  <c r="AY8" i="12"/>
  <c r="BB117" i="41"/>
  <c r="BA117" i="41"/>
  <c r="AX117" i="41"/>
  <c r="AZ9" i="41" s="1"/>
  <c r="AZ56" i="41" l="1"/>
  <c r="AY89" i="41"/>
  <c r="AY23" i="41"/>
  <c r="AZ72" i="41"/>
  <c r="AY105" i="41"/>
  <c r="AY39" i="41"/>
  <c r="AZ88" i="41"/>
  <c r="AZ25" i="41"/>
  <c r="AY73" i="41"/>
  <c r="AY8" i="41"/>
  <c r="AY6" i="41"/>
  <c r="AY57" i="41"/>
  <c r="AZ104" i="41"/>
  <c r="AZ41" i="41"/>
  <c r="AY109" i="41"/>
  <c r="AY93" i="41"/>
  <c r="AY77" i="41"/>
  <c r="AY61" i="41"/>
  <c r="AY43" i="41"/>
  <c r="AY27" i="41"/>
  <c r="AY12" i="41"/>
  <c r="AZ108" i="41"/>
  <c r="AZ92" i="41"/>
  <c r="AZ76" i="41"/>
  <c r="AZ60" i="41"/>
  <c r="AZ45" i="41"/>
  <c r="AZ29" i="41"/>
  <c r="BC117" i="41"/>
  <c r="AY113" i="41"/>
  <c r="AY97" i="41"/>
  <c r="AY81" i="41"/>
  <c r="AY65" i="41"/>
  <c r="AY47" i="41"/>
  <c r="AY31" i="41"/>
  <c r="AY15" i="41"/>
  <c r="AZ112" i="41"/>
  <c r="AZ96" i="41"/>
  <c r="AZ80" i="41"/>
  <c r="AZ64" i="41"/>
  <c r="AZ49" i="41"/>
  <c r="AZ33" i="41"/>
  <c r="AZ13" i="41"/>
  <c r="AY116" i="41"/>
  <c r="AY101" i="41"/>
  <c r="AY85" i="41"/>
  <c r="AY69" i="41"/>
  <c r="AY51" i="41"/>
  <c r="AY35" i="41"/>
  <c r="AY19" i="41"/>
  <c r="AZ116" i="41"/>
  <c r="AZ100" i="41"/>
  <c r="AZ84" i="41"/>
  <c r="AZ68" i="41"/>
  <c r="AZ53" i="41"/>
  <c r="AZ37" i="41"/>
  <c r="AZ21" i="41"/>
  <c r="AY112" i="41"/>
  <c r="AY104" i="41"/>
  <c r="AY96" i="41"/>
  <c r="AY88" i="41"/>
  <c r="AY80" i="41"/>
  <c r="AY72" i="41"/>
  <c r="AY64" i="41"/>
  <c r="AY56" i="41"/>
  <c r="AY50" i="41"/>
  <c r="AY42" i="41"/>
  <c r="AY34" i="41"/>
  <c r="AY26" i="41"/>
  <c r="AY18" i="41"/>
  <c r="AY11" i="41"/>
  <c r="AZ115" i="41"/>
  <c r="AZ107" i="41"/>
  <c r="AZ99" i="41"/>
  <c r="AZ91" i="41"/>
  <c r="AZ83" i="41"/>
  <c r="AZ75" i="41"/>
  <c r="AZ67" i="41"/>
  <c r="AZ59" i="41"/>
  <c r="AZ50" i="41"/>
  <c r="AZ42" i="41"/>
  <c r="AZ34" i="41"/>
  <c r="AZ26" i="41"/>
  <c r="AZ17" i="41"/>
  <c r="AY108" i="41"/>
  <c r="AY100" i="41"/>
  <c r="AY92" i="41"/>
  <c r="AY84" i="41"/>
  <c r="AY76" i="41"/>
  <c r="AY68" i="41"/>
  <c r="AY60" i="41"/>
  <c r="AY53" i="41"/>
  <c r="AY46" i="41"/>
  <c r="AY38" i="41"/>
  <c r="AY30" i="41"/>
  <c r="AY22" i="41"/>
  <c r="AY14" i="41"/>
  <c r="AY7" i="41"/>
  <c r="AZ111" i="41"/>
  <c r="AZ103" i="41"/>
  <c r="AZ95" i="41"/>
  <c r="AZ87" i="41"/>
  <c r="AZ79" i="41"/>
  <c r="AZ71" i="41"/>
  <c r="AZ63" i="41"/>
  <c r="AZ55" i="41"/>
  <c r="AZ46" i="41"/>
  <c r="AZ38" i="41"/>
  <c r="AZ30" i="41"/>
  <c r="AZ22" i="41"/>
  <c r="AZ10" i="41"/>
  <c r="AY114" i="41"/>
  <c r="AY110" i="41"/>
  <c r="AY106" i="41"/>
  <c r="AY102" i="41"/>
  <c r="AY98" i="41"/>
  <c r="AY94" i="41"/>
  <c r="AY90" i="41"/>
  <c r="AY86" i="41"/>
  <c r="AY82" i="41"/>
  <c r="AY78" i="41"/>
  <c r="AY74" i="41"/>
  <c r="AY70" i="41"/>
  <c r="AY66" i="41"/>
  <c r="AY62" i="41"/>
  <c r="AY58" i="41"/>
  <c r="AY54" i="41"/>
  <c r="AY52" i="41"/>
  <c r="AY48" i="41"/>
  <c r="AY44" i="41"/>
  <c r="AY40" i="41"/>
  <c r="AY36" i="41"/>
  <c r="AY32" i="41"/>
  <c r="AY28" i="41"/>
  <c r="AY24" i="41"/>
  <c r="AY20" i="41"/>
  <c r="AY16" i="41"/>
  <c r="AY9" i="41"/>
  <c r="AZ6" i="41"/>
  <c r="AZ113" i="41"/>
  <c r="AZ109" i="41"/>
  <c r="AZ105" i="41"/>
  <c r="AZ101" i="41"/>
  <c r="AZ97" i="41"/>
  <c r="AZ93" i="41"/>
  <c r="AZ89" i="41"/>
  <c r="AZ85" i="41"/>
  <c r="AZ81" i="41"/>
  <c r="AZ77" i="41"/>
  <c r="AZ73" i="41"/>
  <c r="AZ69" i="41"/>
  <c r="AZ65" i="41"/>
  <c r="AZ61" i="41"/>
  <c r="AZ57" i="41"/>
  <c r="AZ51" i="41"/>
  <c r="AZ47" i="41"/>
  <c r="AZ43" i="41"/>
  <c r="AZ39" i="41"/>
  <c r="AZ35" i="41"/>
  <c r="AZ31" i="41"/>
  <c r="AZ27" i="41"/>
  <c r="AZ23" i="41"/>
  <c r="AZ19" i="41"/>
  <c r="AZ15" i="41"/>
  <c r="AZ12" i="41"/>
  <c r="AZ8" i="41"/>
  <c r="AZ18" i="41"/>
  <c r="AZ14" i="41"/>
  <c r="AZ11" i="41"/>
  <c r="AZ7" i="41"/>
  <c r="AY115" i="41"/>
  <c r="AY111" i="41"/>
  <c r="AY107" i="41"/>
  <c r="AY103" i="41"/>
  <c r="AY99" i="41"/>
  <c r="AY95" i="41"/>
  <c r="AY91" i="41"/>
  <c r="AY87" i="41"/>
  <c r="AY83" i="41"/>
  <c r="AY79" i="41"/>
  <c r="AY75" i="41"/>
  <c r="AY71" i="41"/>
  <c r="AY67" i="41"/>
  <c r="AY63" i="41"/>
  <c r="AY59" i="41"/>
  <c r="AY55" i="41"/>
  <c r="AY49" i="41"/>
  <c r="AY45" i="41"/>
  <c r="AY41" i="41"/>
  <c r="AY37" i="41"/>
  <c r="AY33" i="41"/>
  <c r="AY29" i="41"/>
  <c r="AY25" i="41"/>
  <c r="AY21" i="41"/>
  <c r="AY17" i="41"/>
  <c r="AY13" i="41"/>
  <c r="AY10" i="41"/>
  <c r="AZ114" i="41"/>
  <c r="AZ110" i="41"/>
  <c r="AZ106" i="41"/>
  <c r="AZ102" i="41"/>
  <c r="AZ98" i="41"/>
  <c r="AZ94" i="41"/>
  <c r="AZ90" i="41"/>
  <c r="AZ86" i="41"/>
  <c r="AZ82" i="41"/>
  <c r="AZ78" i="41"/>
  <c r="AZ74" i="41"/>
  <c r="AZ70" i="41"/>
  <c r="AZ66" i="41"/>
  <c r="AZ62" i="41"/>
  <c r="AZ58" i="41"/>
  <c r="AZ54" i="41"/>
  <c r="AZ52" i="41"/>
  <c r="AZ48" i="41"/>
  <c r="AZ44" i="41"/>
  <c r="AZ40" i="41"/>
  <c r="AZ36" i="41"/>
  <c r="AZ32" i="41"/>
  <c r="AZ28" i="41"/>
  <c r="AZ24" i="41"/>
  <c r="AZ20" i="41"/>
  <c r="AZ16" i="41"/>
  <c r="AU122" i="12"/>
  <c r="AU121" i="12"/>
  <c r="AV120" i="12"/>
  <c r="AW115" i="12" s="1"/>
  <c r="AR120" i="12"/>
  <c r="AW119" i="12"/>
  <c r="AS118" i="12"/>
  <c r="T118" i="12"/>
  <c r="R118" i="12"/>
  <c r="AW117" i="12"/>
  <c r="AS117" i="12"/>
  <c r="T117" i="12"/>
  <c r="R117" i="12"/>
  <c r="AS116" i="12"/>
  <c r="AS115" i="12"/>
  <c r="AS114" i="12"/>
  <c r="AW113" i="12"/>
  <c r="AS113" i="12"/>
  <c r="AS112" i="12"/>
  <c r="AS111" i="12"/>
  <c r="AW110" i="12"/>
  <c r="AS110" i="12"/>
  <c r="AW109" i="12"/>
  <c r="AS109" i="12"/>
  <c r="AW108" i="12"/>
  <c r="AS108" i="12"/>
  <c r="AW107" i="12"/>
  <c r="AS107" i="12"/>
  <c r="AW106" i="12"/>
  <c r="AS106" i="12"/>
  <c r="AW105" i="12"/>
  <c r="AS105" i="12"/>
  <c r="AW104" i="12"/>
  <c r="AS104" i="12"/>
  <c r="AW103" i="12"/>
  <c r="AS103" i="12"/>
  <c r="AW102" i="12"/>
  <c r="AS102" i="12"/>
  <c r="AW101" i="12"/>
  <c r="AS101" i="12"/>
  <c r="AW100" i="12"/>
  <c r="AS100" i="12"/>
  <c r="AW99" i="12"/>
  <c r="AS99" i="12"/>
  <c r="AW98" i="12"/>
  <c r="AS98" i="12"/>
  <c r="AW97" i="12"/>
  <c r="AS97" i="12"/>
  <c r="AW96" i="12"/>
  <c r="AS96" i="12"/>
  <c r="AW95" i="12"/>
  <c r="AS95" i="12"/>
  <c r="AW94" i="12"/>
  <c r="AS94" i="12"/>
  <c r="AW93" i="12"/>
  <c r="AS93" i="12"/>
  <c r="AW92" i="12"/>
  <c r="AS92" i="12"/>
  <c r="AW91" i="12"/>
  <c r="AS91" i="12"/>
  <c r="AW90" i="12"/>
  <c r="AS90" i="12"/>
  <c r="AW89" i="12"/>
  <c r="AS89" i="12"/>
  <c r="AW88" i="12"/>
  <c r="AS88" i="12"/>
  <c r="AW87" i="12"/>
  <c r="AS87" i="12"/>
  <c r="AW86" i="12"/>
  <c r="AS86" i="12"/>
  <c r="AW85" i="12"/>
  <c r="AS85" i="12"/>
  <c r="AW84" i="12"/>
  <c r="AS84" i="12"/>
  <c r="AW83" i="12"/>
  <c r="AS83" i="12"/>
  <c r="AW82" i="12"/>
  <c r="AS82" i="12"/>
  <c r="AW81" i="12"/>
  <c r="AS81" i="12"/>
  <c r="AW80" i="12"/>
  <c r="AS80" i="12"/>
  <c r="AW79" i="12"/>
  <c r="AS79" i="12"/>
  <c r="AW78" i="12"/>
  <c r="AS78" i="12"/>
  <c r="AW77" i="12"/>
  <c r="AS77" i="12"/>
  <c r="AW76" i="12"/>
  <c r="AS76" i="12"/>
  <c r="AW75" i="12"/>
  <c r="AS75" i="12"/>
  <c r="AW74" i="12"/>
  <c r="AS74" i="12"/>
  <c r="AW73" i="12"/>
  <c r="AS73" i="12"/>
  <c r="AW72" i="12"/>
  <c r="AS72" i="12"/>
  <c r="AW71" i="12"/>
  <c r="AS71" i="12"/>
  <c r="AW70" i="12"/>
  <c r="AS70" i="12"/>
  <c r="AW69" i="12"/>
  <c r="AS69" i="12"/>
  <c r="AW68" i="12"/>
  <c r="AS68" i="12"/>
  <c r="AW67" i="12"/>
  <c r="AS67" i="12"/>
  <c r="AW66" i="12"/>
  <c r="AS66" i="12"/>
  <c r="AW65" i="12"/>
  <c r="AS65" i="12"/>
  <c r="AW64" i="12"/>
  <c r="AS64" i="12"/>
  <c r="AW63" i="12"/>
  <c r="AS63" i="12"/>
  <c r="AW62" i="12"/>
  <c r="AS62" i="12"/>
  <c r="AW61" i="12"/>
  <c r="AS61" i="12"/>
  <c r="AW60" i="12"/>
  <c r="AS60" i="12"/>
  <c r="AW59" i="12"/>
  <c r="AS59" i="12"/>
  <c r="AW58" i="12"/>
  <c r="AS58" i="12"/>
  <c r="AW57" i="12"/>
  <c r="AS57" i="12"/>
  <c r="AW55" i="12"/>
  <c r="AS55" i="12"/>
  <c r="AW53" i="12"/>
  <c r="AS53" i="12"/>
  <c r="AW52" i="12"/>
  <c r="AS52" i="12"/>
  <c r="AW51" i="12"/>
  <c r="AS51" i="12"/>
  <c r="AW50" i="12"/>
  <c r="AS50" i="12"/>
  <c r="AW49" i="12"/>
  <c r="AS49" i="12"/>
  <c r="AW48" i="12"/>
  <c r="AS48" i="12"/>
  <c r="AW47" i="12"/>
  <c r="AS47" i="12"/>
  <c r="AW46" i="12"/>
  <c r="AS46" i="12"/>
  <c r="AW45" i="12"/>
  <c r="AS45" i="12"/>
  <c r="AW44" i="12"/>
  <c r="AS44" i="12"/>
  <c r="AW43" i="12"/>
  <c r="AS43" i="12"/>
  <c r="AW42" i="12"/>
  <c r="AS42" i="12"/>
  <c r="AW41" i="12"/>
  <c r="AS41" i="12"/>
  <c r="AW40" i="12"/>
  <c r="AS40" i="12"/>
  <c r="AW39" i="12"/>
  <c r="AS39" i="12"/>
  <c r="AW38" i="12"/>
  <c r="AS38" i="12"/>
  <c r="AW37" i="12"/>
  <c r="AS37" i="12"/>
  <c r="AW36" i="12"/>
  <c r="AS36" i="12"/>
  <c r="AW35" i="12"/>
  <c r="AS35" i="12"/>
  <c r="AW34" i="12"/>
  <c r="AS34" i="12"/>
  <c r="AW33" i="12"/>
  <c r="AS33" i="12"/>
  <c r="AW32" i="12"/>
  <c r="AS32" i="12"/>
  <c r="AW31" i="12"/>
  <c r="AS31" i="12"/>
  <c r="AW30" i="12"/>
  <c r="AS30" i="12"/>
  <c r="AW29" i="12"/>
  <c r="AS29" i="12"/>
  <c r="AW28" i="12"/>
  <c r="AS28" i="12"/>
  <c r="AW27" i="12"/>
  <c r="AS27" i="12"/>
  <c r="AW26" i="12"/>
  <c r="AS26" i="12"/>
  <c r="AW25" i="12"/>
  <c r="AS25" i="12"/>
  <c r="AW24" i="12"/>
  <c r="AS24" i="12"/>
  <c r="AW23" i="12"/>
  <c r="AS23" i="12"/>
  <c r="AW22" i="12"/>
  <c r="AS22" i="12"/>
  <c r="AW21" i="12"/>
  <c r="AS21" i="12"/>
  <c r="AW20" i="12"/>
  <c r="AS20" i="12"/>
  <c r="AW19" i="12"/>
  <c r="AS19" i="12"/>
  <c r="AW18" i="12"/>
  <c r="AS18" i="12"/>
  <c r="AW17" i="12"/>
  <c r="AS17" i="12"/>
  <c r="AW16" i="12"/>
  <c r="AS16" i="12"/>
  <c r="AW15" i="12"/>
  <c r="AS15" i="12"/>
  <c r="AW14" i="12"/>
  <c r="AS14" i="12"/>
  <c r="AW12" i="12"/>
  <c r="AS12" i="12"/>
  <c r="AW11" i="12"/>
  <c r="AS11" i="12"/>
  <c r="AW10" i="12"/>
  <c r="AS10" i="12"/>
  <c r="AW9" i="12"/>
  <c r="AS9" i="12"/>
  <c r="AW8" i="12"/>
  <c r="AS8" i="12"/>
  <c r="AW7" i="12"/>
  <c r="AS7" i="12"/>
  <c r="AW6" i="12"/>
  <c r="AS6" i="12"/>
  <c r="G28" i="22"/>
  <c r="Y24" i="12" s="1"/>
  <c r="G22" i="22"/>
  <c r="Y18" i="12" s="1"/>
  <c r="G115" i="18"/>
  <c r="Q119" i="12" s="1"/>
  <c r="G114" i="18"/>
  <c r="Q118" i="12" s="1"/>
  <c r="G113" i="18"/>
  <c r="Q117" i="12" s="1"/>
  <c r="G112" i="18"/>
  <c r="Q116" i="12" s="1"/>
  <c r="G111" i="18"/>
  <c r="Q115" i="12" s="1"/>
  <c r="G110" i="18"/>
  <c r="Q114" i="12" s="1"/>
  <c r="G109" i="18"/>
  <c r="Q112" i="12" s="1"/>
  <c r="G108" i="18"/>
  <c r="Q111" i="12" s="1"/>
  <c r="G107" i="18"/>
  <c r="Q110" i="12" s="1"/>
  <c r="G106" i="18"/>
  <c r="Q109" i="12" s="1"/>
  <c r="G105" i="18"/>
  <c r="Q108" i="12" s="1"/>
  <c r="G104" i="18"/>
  <c r="Q107" i="12" s="1"/>
  <c r="G103" i="18"/>
  <c r="Q106" i="12" s="1"/>
  <c r="G102" i="18"/>
  <c r="Q105" i="12" s="1"/>
  <c r="G101" i="18"/>
  <c r="Q104" i="12" s="1"/>
  <c r="G100" i="18"/>
  <c r="Q103" i="12" s="1"/>
  <c r="G99" i="18"/>
  <c r="Q102" i="12" s="1"/>
  <c r="G98" i="18"/>
  <c r="Q101" i="12" s="1"/>
  <c r="G97" i="18"/>
  <c r="Q100" i="12" s="1"/>
  <c r="G96" i="18"/>
  <c r="Q99" i="12" s="1"/>
  <c r="G95" i="18"/>
  <c r="Q98" i="12" s="1"/>
  <c r="G94" i="18"/>
  <c r="Q97" i="12" s="1"/>
  <c r="G93" i="18"/>
  <c r="Q96" i="12" s="1"/>
  <c r="G92" i="18"/>
  <c r="Q95" i="12" s="1"/>
  <c r="G91" i="18"/>
  <c r="Q94" i="12" s="1"/>
  <c r="G90" i="18"/>
  <c r="Q93" i="12" s="1"/>
  <c r="G89" i="18"/>
  <c r="Q92" i="12" s="1"/>
  <c r="G88" i="18"/>
  <c r="Q91" i="12" s="1"/>
  <c r="G87" i="18"/>
  <c r="Q90" i="12" s="1"/>
  <c r="G86" i="18"/>
  <c r="Q89" i="12" s="1"/>
  <c r="G85" i="18"/>
  <c r="Q88" i="12" s="1"/>
  <c r="G84" i="18"/>
  <c r="Q87" i="12" s="1"/>
  <c r="G83" i="18"/>
  <c r="Q86" i="12" s="1"/>
  <c r="G82" i="18"/>
  <c r="Q85" i="12" s="1"/>
  <c r="G81" i="18"/>
  <c r="Q84" i="12" s="1"/>
  <c r="G80" i="18"/>
  <c r="Q83" i="12" s="1"/>
  <c r="G79" i="18"/>
  <c r="Q82" i="12" s="1"/>
  <c r="G78" i="18"/>
  <c r="Q81" i="12" s="1"/>
  <c r="G77" i="18"/>
  <c r="Q80" i="12" s="1"/>
  <c r="G76" i="18"/>
  <c r="Q79" i="12" s="1"/>
  <c r="G75" i="18"/>
  <c r="Q78" i="12" s="1"/>
  <c r="G74" i="18"/>
  <c r="Q77" i="12" s="1"/>
  <c r="G73" i="18"/>
  <c r="Q76" i="12" s="1"/>
  <c r="G72" i="18"/>
  <c r="Q75" i="12" s="1"/>
  <c r="G71" i="18"/>
  <c r="Q74" i="12" s="1"/>
  <c r="G70" i="18"/>
  <c r="Q73" i="12" s="1"/>
  <c r="G69" i="18"/>
  <c r="Q72" i="12" s="1"/>
  <c r="G68" i="18"/>
  <c r="Q71" i="12" s="1"/>
  <c r="G67" i="18"/>
  <c r="Q70" i="12" s="1"/>
  <c r="G66" i="18"/>
  <c r="Q69" i="12" s="1"/>
  <c r="G65" i="18"/>
  <c r="Q68" i="12" s="1"/>
  <c r="G64" i="18"/>
  <c r="Q67" i="12" s="1"/>
  <c r="G63" i="18"/>
  <c r="Q66" i="12" s="1"/>
  <c r="G62" i="18"/>
  <c r="Q65" i="12" s="1"/>
  <c r="G61" i="18"/>
  <c r="Q64" i="12" s="1"/>
  <c r="G60" i="18"/>
  <c r="Q63" i="12" s="1"/>
  <c r="G59" i="18"/>
  <c r="Q62" i="12" s="1"/>
  <c r="G58" i="18"/>
  <c r="Q61" i="12" s="1"/>
  <c r="G57" i="18"/>
  <c r="Q60" i="12" s="1"/>
  <c r="G56" i="18"/>
  <c r="Q59" i="12" s="1"/>
  <c r="G55" i="18"/>
  <c r="Q58" i="12" s="1"/>
  <c r="G54" i="18"/>
  <c r="Q57" i="12" s="1"/>
  <c r="G53" i="18"/>
  <c r="Q56" i="12" s="1"/>
  <c r="G52" i="18"/>
  <c r="Q55" i="12" s="1"/>
  <c r="G51" i="18"/>
  <c r="Q54" i="12" s="1"/>
  <c r="G50" i="18"/>
  <c r="Q53" i="12" s="1"/>
  <c r="G49" i="18"/>
  <c r="Q52" i="12" s="1"/>
  <c r="G48" i="18"/>
  <c r="Q51" i="12" s="1"/>
  <c r="G47" i="18"/>
  <c r="Q50" i="12" s="1"/>
  <c r="G46" i="18"/>
  <c r="Q49" i="12" s="1"/>
  <c r="G45" i="18"/>
  <c r="Q48" i="12" s="1"/>
  <c r="G44" i="18"/>
  <c r="Q47" i="12" s="1"/>
  <c r="G43" i="18"/>
  <c r="Q45" i="12" s="1"/>
  <c r="G42" i="18"/>
  <c r="Q44" i="12" s="1"/>
  <c r="G41" i="18"/>
  <c r="Q43" i="12" s="1"/>
  <c r="G40" i="18"/>
  <c r="Q42" i="12" s="1"/>
  <c r="G39" i="18"/>
  <c r="Q41" i="12" s="1"/>
  <c r="G38" i="18"/>
  <c r="Q40" i="12" s="1"/>
  <c r="G37" i="18"/>
  <c r="Q39" i="12" s="1"/>
  <c r="G36" i="18"/>
  <c r="Q38" i="12" s="1"/>
  <c r="G35" i="18"/>
  <c r="Q37" i="12" s="1"/>
  <c r="G34" i="18"/>
  <c r="Q36" i="12" s="1"/>
  <c r="G33" i="18"/>
  <c r="Q35" i="12" s="1"/>
  <c r="G32" i="18"/>
  <c r="Q34" i="12" s="1"/>
  <c r="G31" i="18"/>
  <c r="Q33" i="12" s="1"/>
  <c r="G30" i="18"/>
  <c r="Q32" i="12" s="1"/>
  <c r="G29" i="18"/>
  <c r="Q31" i="12" s="1"/>
  <c r="G28" i="18"/>
  <c r="Q30" i="12" s="1"/>
  <c r="G27" i="18"/>
  <c r="Q29" i="12" s="1"/>
  <c r="G26" i="18"/>
  <c r="Q28" i="12" s="1"/>
  <c r="G25" i="18"/>
  <c r="Q27" i="12" s="1"/>
  <c r="G24" i="18"/>
  <c r="Q26" i="12" s="1"/>
  <c r="G23" i="18"/>
  <c r="Q25" i="12" s="1"/>
  <c r="G22" i="18"/>
  <c r="Q24" i="12" s="1"/>
  <c r="G21" i="18"/>
  <c r="Q23" i="12" s="1"/>
  <c r="G20" i="18"/>
  <c r="Q22" i="12" s="1"/>
  <c r="G19" i="18"/>
  <c r="Q21" i="12" s="1"/>
  <c r="G18" i="18"/>
  <c r="Q20" i="12" s="1"/>
  <c r="G17" i="18"/>
  <c r="Q19" i="12" s="1"/>
  <c r="G16" i="18"/>
  <c r="Q18" i="12" s="1"/>
  <c r="G15" i="18"/>
  <c r="Q17" i="12" s="1"/>
  <c r="G14" i="18"/>
  <c r="Q16" i="12" s="1"/>
  <c r="G13" i="18"/>
  <c r="Q15" i="12" s="1"/>
  <c r="G12" i="18"/>
  <c r="Q14" i="12" s="1"/>
  <c r="G11" i="18"/>
  <c r="Q13" i="12" s="1"/>
  <c r="G10" i="18"/>
  <c r="Q12" i="12" s="1"/>
  <c r="G9" i="18"/>
  <c r="Q11" i="12" s="1"/>
  <c r="G8" i="18"/>
  <c r="Q10" i="12" s="1"/>
  <c r="G7" i="18"/>
  <c r="Q9" i="12" s="1"/>
  <c r="G6" i="18"/>
  <c r="Q8" i="12" s="1"/>
  <c r="G5" i="18"/>
  <c r="Q7" i="12" s="1"/>
  <c r="G4" i="18"/>
  <c r="Q6" i="12" s="1"/>
  <c r="G115" i="19"/>
  <c r="S119" i="12" s="1"/>
  <c r="G114" i="19"/>
  <c r="S118" i="12" s="1"/>
  <c r="G113" i="19"/>
  <c r="S117" i="12" s="1"/>
  <c r="G112" i="19"/>
  <c r="S116" i="12" s="1"/>
  <c r="G111" i="19"/>
  <c r="S115" i="12" s="1"/>
  <c r="G110" i="19"/>
  <c r="S114" i="12" s="1"/>
  <c r="G109" i="19"/>
  <c r="S112" i="12" s="1"/>
  <c r="G108" i="19"/>
  <c r="S111" i="12" s="1"/>
  <c r="G107" i="19"/>
  <c r="S110" i="12" s="1"/>
  <c r="G106" i="19"/>
  <c r="S109" i="12" s="1"/>
  <c r="G105" i="19"/>
  <c r="S108" i="12" s="1"/>
  <c r="G104" i="19"/>
  <c r="S107" i="12" s="1"/>
  <c r="G103" i="19"/>
  <c r="S106" i="12" s="1"/>
  <c r="G102" i="19"/>
  <c r="S105" i="12" s="1"/>
  <c r="G101" i="19"/>
  <c r="S104" i="12" s="1"/>
  <c r="G100" i="19"/>
  <c r="S103" i="12" s="1"/>
  <c r="G99" i="19"/>
  <c r="S102" i="12" s="1"/>
  <c r="G98" i="19"/>
  <c r="S101" i="12" s="1"/>
  <c r="G97" i="19"/>
  <c r="S100" i="12" s="1"/>
  <c r="G96" i="19"/>
  <c r="S99" i="12" s="1"/>
  <c r="G95" i="19"/>
  <c r="S98" i="12" s="1"/>
  <c r="G94" i="19"/>
  <c r="S97" i="12" s="1"/>
  <c r="G93" i="19"/>
  <c r="S96" i="12" s="1"/>
  <c r="G92" i="19"/>
  <c r="S95" i="12" s="1"/>
  <c r="G91" i="19"/>
  <c r="S94" i="12" s="1"/>
  <c r="G90" i="19"/>
  <c r="S93" i="12" s="1"/>
  <c r="G89" i="19"/>
  <c r="S92" i="12" s="1"/>
  <c r="G88" i="19"/>
  <c r="S91" i="12" s="1"/>
  <c r="G87" i="19"/>
  <c r="S90" i="12" s="1"/>
  <c r="G86" i="19"/>
  <c r="S89" i="12" s="1"/>
  <c r="G85" i="19"/>
  <c r="S88" i="12" s="1"/>
  <c r="G84" i="19"/>
  <c r="S87" i="12" s="1"/>
  <c r="G83" i="19"/>
  <c r="S86" i="12" s="1"/>
  <c r="G82" i="19"/>
  <c r="S85" i="12" s="1"/>
  <c r="G81" i="19"/>
  <c r="S84" i="12" s="1"/>
  <c r="G80" i="19"/>
  <c r="S83" i="12" s="1"/>
  <c r="G79" i="19"/>
  <c r="S82" i="12" s="1"/>
  <c r="G78" i="19"/>
  <c r="S81" i="12" s="1"/>
  <c r="G77" i="19"/>
  <c r="S80" i="12" s="1"/>
  <c r="G76" i="19"/>
  <c r="S79" i="12" s="1"/>
  <c r="G75" i="19"/>
  <c r="S78" i="12" s="1"/>
  <c r="G74" i="19"/>
  <c r="S77" i="12" s="1"/>
  <c r="G73" i="19"/>
  <c r="S76" i="12" s="1"/>
  <c r="G72" i="19"/>
  <c r="S75" i="12" s="1"/>
  <c r="G71" i="19"/>
  <c r="S74" i="12" s="1"/>
  <c r="G70" i="19"/>
  <c r="S73" i="12" s="1"/>
  <c r="G69" i="19"/>
  <c r="S72" i="12" s="1"/>
  <c r="G68" i="19"/>
  <c r="S71" i="12" s="1"/>
  <c r="G67" i="19"/>
  <c r="S70" i="12" s="1"/>
  <c r="G66" i="19"/>
  <c r="S69" i="12" s="1"/>
  <c r="G65" i="19"/>
  <c r="S68" i="12" s="1"/>
  <c r="G64" i="19"/>
  <c r="S67" i="12" s="1"/>
  <c r="G63" i="19"/>
  <c r="S66" i="12" s="1"/>
  <c r="G62" i="19"/>
  <c r="S65" i="12" s="1"/>
  <c r="G61" i="19"/>
  <c r="S64" i="12" s="1"/>
  <c r="G60" i="19"/>
  <c r="S63" i="12" s="1"/>
  <c r="G59" i="19"/>
  <c r="S62" i="12" s="1"/>
  <c r="G58" i="19"/>
  <c r="S61" i="12" s="1"/>
  <c r="G57" i="19"/>
  <c r="S60" i="12" s="1"/>
  <c r="G56" i="19"/>
  <c r="S59" i="12" s="1"/>
  <c r="G55" i="19"/>
  <c r="S58" i="12" s="1"/>
  <c r="G54" i="19"/>
  <c r="S57" i="12" s="1"/>
  <c r="G53" i="19"/>
  <c r="S56" i="12" s="1"/>
  <c r="G52" i="19"/>
  <c r="S55" i="12" s="1"/>
  <c r="G51" i="19"/>
  <c r="S54" i="12" s="1"/>
  <c r="G50" i="19"/>
  <c r="S53" i="12" s="1"/>
  <c r="G49" i="19"/>
  <c r="S52" i="12" s="1"/>
  <c r="G48" i="19"/>
  <c r="S51" i="12" s="1"/>
  <c r="G47" i="19"/>
  <c r="S50" i="12" s="1"/>
  <c r="G46" i="19"/>
  <c r="S49" i="12" s="1"/>
  <c r="G45" i="19"/>
  <c r="S48" i="12" s="1"/>
  <c r="G44" i="19"/>
  <c r="S47" i="12" s="1"/>
  <c r="G43" i="19"/>
  <c r="S45" i="12" s="1"/>
  <c r="G42" i="19"/>
  <c r="S44" i="12" s="1"/>
  <c r="G41" i="19"/>
  <c r="S43" i="12" s="1"/>
  <c r="G40" i="19"/>
  <c r="S42" i="12" s="1"/>
  <c r="G39" i="19"/>
  <c r="S41" i="12" s="1"/>
  <c r="G38" i="19"/>
  <c r="S40" i="12" s="1"/>
  <c r="G37" i="19"/>
  <c r="S39" i="12" s="1"/>
  <c r="G36" i="19"/>
  <c r="S38" i="12" s="1"/>
  <c r="G35" i="19"/>
  <c r="S37" i="12" s="1"/>
  <c r="G34" i="19"/>
  <c r="S36" i="12" s="1"/>
  <c r="G33" i="19"/>
  <c r="S35" i="12" s="1"/>
  <c r="G32" i="19"/>
  <c r="S34" i="12" s="1"/>
  <c r="G31" i="19"/>
  <c r="S33" i="12" s="1"/>
  <c r="G30" i="19"/>
  <c r="S32" i="12" s="1"/>
  <c r="G29" i="19"/>
  <c r="S31" i="12" s="1"/>
  <c r="G28" i="19"/>
  <c r="S30" i="12" s="1"/>
  <c r="G27" i="19"/>
  <c r="S29" i="12" s="1"/>
  <c r="G26" i="19"/>
  <c r="S28" i="12" s="1"/>
  <c r="G25" i="19"/>
  <c r="S27" i="12" s="1"/>
  <c r="G24" i="19"/>
  <c r="S26" i="12" s="1"/>
  <c r="G23" i="19"/>
  <c r="S25" i="12" s="1"/>
  <c r="G22" i="19"/>
  <c r="S24" i="12" s="1"/>
  <c r="G21" i="19"/>
  <c r="S23" i="12" s="1"/>
  <c r="G20" i="19"/>
  <c r="S22" i="12" s="1"/>
  <c r="G19" i="19"/>
  <c r="S21" i="12" s="1"/>
  <c r="G18" i="19"/>
  <c r="S20" i="12" s="1"/>
  <c r="G17" i="19"/>
  <c r="S19" i="12" s="1"/>
  <c r="G16" i="19"/>
  <c r="S18" i="12" s="1"/>
  <c r="G15" i="19"/>
  <c r="S17" i="12" s="1"/>
  <c r="G14" i="19"/>
  <c r="S16" i="12" s="1"/>
  <c r="G13" i="19"/>
  <c r="S15" i="12" s="1"/>
  <c r="G12" i="19"/>
  <c r="S14" i="12" s="1"/>
  <c r="G11" i="19"/>
  <c r="S13" i="12" s="1"/>
  <c r="G10" i="19"/>
  <c r="S12" i="12" s="1"/>
  <c r="G9" i="19"/>
  <c r="S11" i="12" s="1"/>
  <c r="G8" i="19"/>
  <c r="S10" i="12" s="1"/>
  <c r="G7" i="19"/>
  <c r="S9" i="12" s="1"/>
  <c r="G6" i="19"/>
  <c r="G5" i="19"/>
  <c r="S7" i="12" s="1"/>
  <c r="G4" i="19"/>
  <c r="S6" i="12" s="1"/>
  <c r="F115" i="25"/>
  <c r="AE79" i="12" s="1"/>
  <c r="F116" i="25"/>
  <c r="AE80" i="12" s="1"/>
  <c r="F117" i="25"/>
  <c r="AE81" i="12" s="1"/>
  <c r="F3" i="39"/>
  <c r="F4" i="39"/>
  <c r="F5" i="39"/>
  <c r="F6" i="39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49" i="39"/>
  <c r="F50" i="39"/>
  <c r="F51" i="39"/>
  <c r="F52" i="39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77" i="39"/>
  <c r="F78" i="39"/>
  <c r="F79" i="39"/>
  <c r="F80" i="39"/>
  <c r="F81" i="39"/>
  <c r="F82" i="39"/>
  <c r="F83" i="39"/>
  <c r="F84" i="39"/>
  <c r="F85" i="39"/>
  <c r="F86" i="39"/>
  <c r="F87" i="39"/>
  <c r="F88" i="39"/>
  <c r="F89" i="39"/>
  <c r="F90" i="39"/>
  <c r="F91" i="39"/>
  <c r="F92" i="39"/>
  <c r="F93" i="39"/>
  <c r="F94" i="39"/>
  <c r="F95" i="39"/>
  <c r="F96" i="39"/>
  <c r="F97" i="39"/>
  <c r="F98" i="39"/>
  <c r="F99" i="39"/>
  <c r="F100" i="39"/>
  <c r="F101" i="39"/>
  <c r="F102" i="39"/>
  <c r="F103" i="39"/>
  <c r="F104" i="39"/>
  <c r="F105" i="39"/>
  <c r="F106" i="39"/>
  <c r="F107" i="39"/>
  <c r="F108" i="39"/>
  <c r="F109" i="39"/>
  <c r="F110" i="39"/>
  <c r="F111" i="39"/>
  <c r="F112" i="39"/>
  <c r="F113" i="39"/>
  <c r="F114" i="39"/>
  <c r="F115" i="39"/>
  <c r="F116" i="39"/>
  <c r="F117" i="39"/>
  <c r="F118" i="39"/>
  <c r="F119" i="39"/>
  <c r="F120" i="39"/>
  <c r="F121" i="39"/>
  <c r="F122" i="39"/>
  <c r="F123" i="39"/>
  <c r="F124" i="39"/>
  <c r="F125" i="39"/>
  <c r="F126" i="39"/>
  <c r="F127" i="39"/>
  <c r="F128" i="39"/>
  <c r="F129" i="39"/>
  <c r="F130" i="39"/>
  <c r="F131" i="39"/>
  <c r="F132" i="39"/>
  <c r="F133" i="39"/>
  <c r="F134" i="39"/>
  <c r="F135" i="39"/>
  <c r="F136" i="39"/>
  <c r="F137" i="39"/>
  <c r="F138" i="39"/>
  <c r="F139" i="39"/>
  <c r="F140" i="39"/>
  <c r="F141" i="39"/>
  <c r="F142" i="39"/>
  <c r="F143" i="39"/>
  <c r="F144" i="39"/>
  <c r="F145" i="39"/>
  <c r="F146" i="39"/>
  <c r="F147" i="39"/>
  <c r="F148" i="39"/>
  <c r="F149" i="39"/>
  <c r="F150" i="39"/>
  <c r="F151" i="39"/>
  <c r="F152" i="39"/>
  <c r="F153" i="39"/>
  <c r="F154" i="39"/>
  <c r="F155" i="39"/>
  <c r="F156" i="39"/>
  <c r="F157" i="39"/>
  <c r="F158" i="39"/>
  <c r="F159" i="39"/>
  <c r="F160" i="39"/>
  <c r="F161" i="39"/>
  <c r="F162" i="39"/>
  <c r="F163" i="39"/>
  <c r="F164" i="39"/>
  <c r="F165" i="39"/>
  <c r="F166" i="39"/>
  <c r="F167" i="39"/>
  <c r="F168" i="39"/>
  <c r="F169" i="39"/>
  <c r="F170" i="39"/>
  <c r="F171" i="39"/>
  <c r="F172" i="39"/>
  <c r="F173" i="39"/>
  <c r="F174" i="39"/>
  <c r="F175" i="39"/>
  <c r="F176" i="39"/>
  <c r="F177" i="39"/>
  <c r="F178" i="39"/>
  <c r="F179" i="39"/>
  <c r="F180" i="39"/>
  <c r="F181" i="39"/>
  <c r="F182" i="39"/>
  <c r="F183" i="39"/>
  <c r="F184" i="39"/>
  <c r="F185" i="39"/>
  <c r="F186" i="39"/>
  <c r="F187" i="39"/>
  <c r="F188" i="39"/>
  <c r="F189" i="39"/>
  <c r="F190" i="39"/>
  <c r="F191" i="39"/>
  <c r="F192" i="39"/>
  <c r="F193" i="39"/>
  <c r="F194" i="39"/>
  <c r="F195" i="39"/>
  <c r="F196" i="39"/>
  <c r="F197" i="39"/>
  <c r="F198" i="39"/>
  <c r="F199" i="39"/>
  <c r="F200" i="39"/>
  <c r="F201" i="39"/>
  <c r="F202" i="39"/>
  <c r="F203" i="39"/>
  <c r="F204" i="39"/>
  <c r="F205" i="39"/>
  <c r="F206" i="39"/>
  <c r="F207" i="39"/>
  <c r="F208" i="39"/>
  <c r="F209" i="39"/>
  <c r="F210" i="39"/>
  <c r="F211" i="39"/>
  <c r="F212" i="39"/>
  <c r="F213" i="39"/>
  <c r="F214" i="39"/>
  <c r="F215" i="39"/>
  <c r="F216" i="39"/>
  <c r="F217" i="39"/>
  <c r="F218" i="39"/>
  <c r="F219" i="39"/>
  <c r="F220" i="39"/>
  <c r="F221" i="39"/>
  <c r="F222" i="39"/>
  <c r="F223" i="39"/>
  <c r="F224" i="39"/>
  <c r="F225" i="39"/>
  <c r="F226" i="39"/>
  <c r="F227" i="39"/>
  <c r="F228" i="39"/>
  <c r="F229" i="39"/>
  <c r="F230" i="39"/>
  <c r="F231" i="39"/>
  <c r="F232" i="39"/>
  <c r="F233" i="39"/>
  <c r="F234" i="39"/>
  <c r="F235" i="39"/>
  <c r="F236" i="39"/>
  <c r="F237" i="39"/>
  <c r="F238" i="39"/>
  <c r="F239" i="39"/>
  <c r="F240" i="39"/>
  <c r="F241" i="39"/>
  <c r="F242" i="39"/>
  <c r="F243" i="39"/>
  <c r="F244" i="39"/>
  <c r="F245" i="39"/>
  <c r="F246" i="39"/>
  <c r="F247" i="39"/>
  <c r="F248" i="39"/>
  <c r="F249" i="39"/>
  <c r="F250" i="39"/>
  <c r="F251" i="39"/>
  <c r="F252" i="39"/>
  <c r="F253" i="39"/>
  <c r="F254" i="39"/>
  <c r="F255" i="39"/>
  <c r="F256" i="39"/>
  <c r="F257" i="39"/>
  <c r="F258" i="39"/>
  <c r="F259" i="39"/>
  <c r="F260" i="39"/>
  <c r="F261" i="39"/>
  <c r="F262" i="39"/>
  <c r="F263" i="39"/>
  <c r="F264" i="39"/>
  <c r="F265" i="39"/>
  <c r="F266" i="39"/>
  <c r="F267" i="39"/>
  <c r="F268" i="39"/>
  <c r="F269" i="39"/>
  <c r="F270" i="39"/>
  <c r="F271" i="39"/>
  <c r="F272" i="39"/>
  <c r="F273" i="39"/>
  <c r="F274" i="39"/>
  <c r="F275" i="39"/>
  <c r="F276" i="39"/>
  <c r="F277" i="39"/>
  <c r="F278" i="39"/>
  <c r="F279" i="39"/>
  <c r="F280" i="39"/>
  <c r="F281" i="39"/>
  <c r="F282" i="39"/>
  <c r="F283" i="39"/>
  <c r="F284" i="39"/>
  <c r="F285" i="39"/>
  <c r="F286" i="39"/>
  <c r="F287" i="39"/>
  <c r="F288" i="39"/>
  <c r="F289" i="39"/>
  <c r="F290" i="39"/>
  <c r="F291" i="39"/>
  <c r="F292" i="39"/>
  <c r="F293" i="39"/>
  <c r="F294" i="39"/>
  <c r="F295" i="39"/>
  <c r="F296" i="39"/>
  <c r="F297" i="39"/>
  <c r="F298" i="39"/>
  <c r="F299" i="39"/>
  <c r="F300" i="39"/>
  <c r="F301" i="39"/>
  <c r="F302" i="39"/>
  <c r="F303" i="39"/>
  <c r="F304" i="39"/>
  <c r="F305" i="39"/>
  <c r="F306" i="39"/>
  <c r="F307" i="39"/>
  <c r="F308" i="39"/>
  <c r="F309" i="39"/>
  <c r="F310" i="39"/>
  <c r="F311" i="39"/>
  <c r="F312" i="39"/>
  <c r="F313" i="39"/>
  <c r="F314" i="39"/>
  <c r="F315" i="39"/>
  <c r="F316" i="39"/>
  <c r="F317" i="39"/>
  <c r="F318" i="39"/>
  <c r="F319" i="39"/>
  <c r="F320" i="39"/>
  <c r="F321" i="39"/>
  <c r="F322" i="39"/>
  <c r="F323" i="39"/>
  <c r="F324" i="39"/>
  <c r="F325" i="39"/>
  <c r="F326" i="39"/>
  <c r="F327" i="39"/>
  <c r="F328" i="39"/>
  <c r="F329" i="39"/>
  <c r="F330" i="39"/>
  <c r="F331" i="39"/>
  <c r="F332" i="39"/>
  <c r="F333" i="39"/>
  <c r="F334" i="39"/>
  <c r="F335" i="39"/>
  <c r="F336" i="39"/>
  <c r="F337" i="39"/>
  <c r="F338" i="39"/>
  <c r="F339" i="39"/>
  <c r="F340" i="39"/>
  <c r="F341" i="39"/>
  <c r="F342" i="39"/>
  <c r="F343" i="39"/>
  <c r="F344" i="39"/>
  <c r="F345" i="39"/>
  <c r="F346" i="39"/>
  <c r="F347" i="39"/>
  <c r="F348" i="39"/>
  <c r="F349" i="39"/>
  <c r="F350" i="39"/>
  <c r="F351" i="39"/>
  <c r="F352" i="39"/>
  <c r="F353" i="39"/>
  <c r="F354" i="39"/>
  <c r="F355" i="39"/>
  <c r="F356" i="39"/>
  <c r="F357" i="39"/>
  <c r="F358" i="39"/>
  <c r="F359" i="39"/>
  <c r="F360" i="39"/>
  <c r="F361" i="39"/>
  <c r="F362" i="39"/>
  <c r="F363" i="39"/>
  <c r="F364" i="39"/>
  <c r="F365" i="39"/>
  <c r="F366" i="39"/>
  <c r="F367" i="39"/>
  <c r="F368" i="39"/>
  <c r="F369" i="39"/>
  <c r="F370" i="39"/>
  <c r="F371" i="39"/>
  <c r="F372" i="39"/>
  <c r="F373" i="39"/>
  <c r="F374" i="39"/>
  <c r="F375" i="39"/>
  <c r="F376" i="39"/>
  <c r="F377" i="39"/>
  <c r="F378" i="39"/>
  <c r="F379" i="39"/>
  <c r="F380" i="39"/>
  <c r="F381" i="39"/>
  <c r="F382" i="39"/>
  <c r="F383" i="39"/>
  <c r="F384" i="39"/>
  <c r="F385" i="39"/>
  <c r="F386" i="39"/>
  <c r="F387" i="39"/>
  <c r="F388" i="39"/>
  <c r="F389" i="39"/>
  <c r="F390" i="39"/>
  <c r="F391" i="39"/>
  <c r="F392" i="39"/>
  <c r="F393" i="39"/>
  <c r="F394" i="39"/>
  <c r="F395" i="39"/>
  <c r="F396" i="39"/>
  <c r="F397" i="39"/>
  <c r="F398" i="39"/>
  <c r="F399" i="39"/>
  <c r="F400" i="39"/>
  <c r="F401" i="39"/>
  <c r="F402" i="39"/>
  <c r="F403" i="39"/>
  <c r="F404" i="39"/>
  <c r="F405" i="39"/>
  <c r="F406" i="39"/>
  <c r="F407" i="39"/>
  <c r="F408" i="39"/>
  <c r="F409" i="39"/>
  <c r="F410" i="39"/>
  <c r="F411" i="39"/>
  <c r="F412" i="39"/>
  <c r="F413" i="39"/>
  <c r="F414" i="39"/>
  <c r="F415" i="39"/>
  <c r="F416" i="39"/>
  <c r="F417" i="39"/>
  <c r="F418" i="39"/>
  <c r="F419" i="39"/>
  <c r="F420" i="39"/>
  <c r="F421" i="39"/>
  <c r="F422" i="39"/>
  <c r="F423" i="39"/>
  <c r="F424" i="39"/>
  <c r="F425" i="39"/>
  <c r="F426" i="39"/>
  <c r="F427" i="39"/>
  <c r="F428" i="39"/>
  <c r="F429" i="39"/>
  <c r="F430" i="39"/>
  <c r="F431" i="39"/>
  <c r="F432" i="39"/>
  <c r="F433" i="39"/>
  <c r="F434" i="39"/>
  <c r="F435" i="39"/>
  <c r="F436" i="39"/>
  <c r="F437" i="39"/>
  <c r="F438" i="39"/>
  <c r="F439" i="39"/>
  <c r="F440" i="39"/>
  <c r="F441" i="39"/>
  <c r="F442" i="39"/>
  <c r="F443" i="39"/>
  <c r="F444" i="39"/>
  <c r="F445" i="39"/>
  <c r="F446" i="39"/>
  <c r="F447" i="39"/>
  <c r="F448" i="39"/>
  <c r="F449" i="39"/>
  <c r="F450" i="39"/>
  <c r="F451" i="39"/>
  <c r="F452" i="39"/>
  <c r="F453" i="39"/>
  <c r="F454" i="39"/>
  <c r="F455" i="39"/>
  <c r="F456" i="39"/>
  <c r="F457" i="39"/>
  <c r="F458" i="39"/>
  <c r="F459" i="39"/>
  <c r="F460" i="39"/>
  <c r="F461" i="39"/>
  <c r="F462" i="39"/>
  <c r="F463" i="39"/>
  <c r="F464" i="39"/>
  <c r="F465" i="39"/>
  <c r="F466" i="39"/>
  <c r="F467" i="39"/>
  <c r="F468" i="39"/>
  <c r="F469" i="39"/>
  <c r="F470" i="39"/>
  <c r="F471" i="39"/>
  <c r="F472" i="39"/>
  <c r="F473" i="39"/>
  <c r="F474" i="39"/>
  <c r="F475" i="39"/>
  <c r="F476" i="39"/>
  <c r="F477" i="39"/>
  <c r="F478" i="39"/>
  <c r="F479" i="39"/>
  <c r="F480" i="39"/>
  <c r="F481" i="39"/>
  <c r="F482" i="39"/>
  <c r="F483" i="39"/>
  <c r="F484" i="39"/>
  <c r="F485" i="39"/>
  <c r="F486" i="39"/>
  <c r="F487" i="39"/>
  <c r="F488" i="39"/>
  <c r="F489" i="39"/>
  <c r="F490" i="39"/>
  <c r="F491" i="39"/>
  <c r="F492" i="39"/>
  <c r="F493" i="39"/>
  <c r="F494" i="39"/>
  <c r="F495" i="39"/>
  <c r="F496" i="39"/>
  <c r="F497" i="39"/>
  <c r="F498" i="39"/>
  <c r="F499" i="39"/>
  <c r="F500" i="39"/>
  <c r="F501" i="39"/>
  <c r="F502" i="39"/>
  <c r="F503" i="39"/>
  <c r="F504" i="39"/>
  <c r="F505" i="39"/>
  <c r="F506" i="39"/>
  <c r="F507" i="39"/>
  <c r="F508" i="39"/>
  <c r="F509" i="39"/>
  <c r="F510" i="39"/>
  <c r="F511" i="39"/>
  <c r="F512" i="39"/>
  <c r="F513" i="39"/>
  <c r="F514" i="39"/>
  <c r="F515" i="39"/>
  <c r="F516" i="39"/>
  <c r="F517" i="39"/>
  <c r="F518" i="39"/>
  <c r="F519" i="39"/>
  <c r="F520" i="39"/>
  <c r="F521" i="39"/>
  <c r="F522" i="39"/>
  <c r="F523" i="39"/>
  <c r="F524" i="39"/>
  <c r="F525" i="39"/>
  <c r="F526" i="39"/>
  <c r="F527" i="39"/>
  <c r="F528" i="39"/>
  <c r="F529" i="39"/>
  <c r="F530" i="39"/>
  <c r="F531" i="39"/>
  <c r="F532" i="39"/>
  <c r="F533" i="39"/>
  <c r="F534" i="39"/>
  <c r="F535" i="39"/>
  <c r="F536" i="39"/>
  <c r="F537" i="39"/>
  <c r="F538" i="39"/>
  <c r="F539" i="39"/>
  <c r="F540" i="39"/>
  <c r="F541" i="39"/>
  <c r="F542" i="39"/>
  <c r="F543" i="39"/>
  <c r="F544" i="39"/>
  <c r="F545" i="39"/>
  <c r="F546" i="39"/>
  <c r="F547" i="39"/>
  <c r="F548" i="39"/>
  <c r="F549" i="39"/>
  <c r="F550" i="39"/>
  <c r="F551" i="39"/>
  <c r="F552" i="39"/>
  <c r="F553" i="39"/>
  <c r="F554" i="39"/>
  <c r="F555" i="39"/>
  <c r="F556" i="39"/>
  <c r="F557" i="39"/>
  <c r="F558" i="39"/>
  <c r="F559" i="39"/>
  <c r="F560" i="39"/>
  <c r="F561" i="39"/>
  <c r="F562" i="39"/>
  <c r="F563" i="39"/>
  <c r="F564" i="39"/>
  <c r="F565" i="39"/>
  <c r="F566" i="39"/>
  <c r="F567" i="39"/>
  <c r="F568" i="39"/>
  <c r="F569" i="39"/>
  <c r="F570" i="39"/>
  <c r="F571" i="39"/>
  <c r="F572" i="39"/>
  <c r="F573" i="39"/>
  <c r="F574" i="39"/>
  <c r="F575" i="39"/>
  <c r="F576" i="39"/>
  <c r="F577" i="39"/>
  <c r="F578" i="39"/>
  <c r="F579" i="39"/>
  <c r="F580" i="39"/>
  <c r="F581" i="39"/>
  <c r="F582" i="39"/>
  <c r="F583" i="39"/>
  <c r="F584" i="39"/>
  <c r="F585" i="39"/>
  <c r="F586" i="39"/>
  <c r="F587" i="39"/>
  <c r="F588" i="39"/>
  <c r="F589" i="39"/>
  <c r="F590" i="39"/>
  <c r="F591" i="39"/>
  <c r="F592" i="39"/>
  <c r="F593" i="39"/>
  <c r="F594" i="39"/>
  <c r="F595" i="39"/>
  <c r="F596" i="39"/>
  <c r="F597" i="39"/>
  <c r="F598" i="39"/>
  <c r="F599" i="39"/>
  <c r="F600" i="39"/>
  <c r="F601" i="39"/>
  <c r="F602" i="39"/>
  <c r="F603" i="39"/>
  <c r="F604" i="39"/>
  <c r="F605" i="39"/>
  <c r="F606" i="39"/>
  <c r="F607" i="39"/>
  <c r="F608" i="39"/>
  <c r="F609" i="39"/>
  <c r="F610" i="39"/>
  <c r="F611" i="39"/>
  <c r="F612" i="39"/>
  <c r="F613" i="39"/>
  <c r="F614" i="39"/>
  <c r="F615" i="39"/>
  <c r="F616" i="39"/>
  <c r="F617" i="39"/>
  <c r="F618" i="39"/>
  <c r="F619" i="39"/>
  <c r="F620" i="39"/>
  <c r="F621" i="39"/>
  <c r="F622" i="39"/>
  <c r="F623" i="39"/>
  <c r="F624" i="39"/>
  <c r="F625" i="39"/>
  <c r="F626" i="39"/>
  <c r="F627" i="39"/>
  <c r="F628" i="39"/>
  <c r="F629" i="39"/>
  <c r="F630" i="39"/>
  <c r="F631" i="39"/>
  <c r="F632" i="39"/>
  <c r="F633" i="39"/>
  <c r="F634" i="39"/>
  <c r="F635" i="39"/>
  <c r="F636" i="39"/>
  <c r="F637" i="39"/>
  <c r="F638" i="39"/>
  <c r="F639" i="39"/>
  <c r="F640" i="39"/>
  <c r="F641" i="39"/>
  <c r="F642" i="39"/>
  <c r="F643" i="39"/>
  <c r="F644" i="39"/>
  <c r="F645" i="39"/>
  <c r="F646" i="39"/>
  <c r="F647" i="39"/>
  <c r="F648" i="39"/>
  <c r="F649" i="39"/>
  <c r="F650" i="39"/>
  <c r="F651" i="39"/>
  <c r="F652" i="39"/>
  <c r="F653" i="39"/>
  <c r="F654" i="39"/>
  <c r="F655" i="39"/>
  <c r="F656" i="39"/>
  <c r="F657" i="39"/>
  <c r="F658" i="39"/>
  <c r="F659" i="39"/>
  <c r="F660" i="39"/>
  <c r="F661" i="39"/>
  <c r="F662" i="39"/>
  <c r="F663" i="39"/>
  <c r="F664" i="39"/>
  <c r="F665" i="39"/>
  <c r="F666" i="39"/>
  <c r="F667" i="39"/>
  <c r="F668" i="39"/>
  <c r="F669" i="39"/>
  <c r="F670" i="39"/>
  <c r="F671" i="39"/>
  <c r="F672" i="39"/>
  <c r="F673" i="39"/>
  <c r="F674" i="39"/>
  <c r="F675" i="39"/>
  <c r="F676" i="39"/>
  <c r="F677" i="39"/>
  <c r="F678" i="39"/>
  <c r="F679" i="39"/>
  <c r="F680" i="39"/>
  <c r="F681" i="39"/>
  <c r="F682" i="39"/>
  <c r="F683" i="39"/>
  <c r="F684" i="39"/>
  <c r="F685" i="39"/>
  <c r="F686" i="39"/>
  <c r="F687" i="39"/>
  <c r="F688" i="39"/>
  <c r="F689" i="39"/>
  <c r="F690" i="39"/>
  <c r="F691" i="39"/>
  <c r="F692" i="39"/>
  <c r="F693" i="39"/>
  <c r="F694" i="39"/>
  <c r="F695" i="39"/>
  <c r="F696" i="39"/>
  <c r="F697" i="39"/>
  <c r="F698" i="39"/>
  <c r="F699" i="39"/>
  <c r="F700" i="39"/>
  <c r="F701" i="39"/>
  <c r="F702" i="39"/>
  <c r="F703" i="39"/>
  <c r="F704" i="39"/>
  <c r="F705" i="39"/>
  <c r="F706" i="39"/>
  <c r="F707" i="39"/>
  <c r="F708" i="39"/>
  <c r="F709" i="39"/>
  <c r="F710" i="39"/>
  <c r="F711" i="39"/>
  <c r="F712" i="39"/>
  <c r="F713" i="39"/>
  <c r="F714" i="39"/>
  <c r="F715" i="39"/>
  <c r="F716" i="39"/>
  <c r="F717" i="39"/>
  <c r="F718" i="39"/>
  <c r="F719" i="39"/>
  <c r="F720" i="39"/>
  <c r="F721" i="39"/>
  <c r="F722" i="39"/>
  <c r="F723" i="39"/>
  <c r="F724" i="39"/>
  <c r="F725" i="39"/>
  <c r="F726" i="39"/>
  <c r="F727" i="39"/>
  <c r="F728" i="39"/>
  <c r="F729" i="39"/>
  <c r="F730" i="39"/>
  <c r="F731" i="39"/>
  <c r="F732" i="39"/>
  <c r="F733" i="39"/>
  <c r="F734" i="39"/>
  <c r="F735" i="39"/>
  <c r="F736" i="39"/>
  <c r="F737" i="39"/>
  <c r="F738" i="39"/>
  <c r="F739" i="39"/>
  <c r="F740" i="39"/>
  <c r="F741" i="39"/>
  <c r="F742" i="39"/>
  <c r="F743" i="39"/>
  <c r="F744" i="39"/>
  <c r="F745" i="39"/>
  <c r="F746" i="39"/>
  <c r="F747" i="39"/>
  <c r="F748" i="39"/>
  <c r="F749" i="39"/>
  <c r="F750" i="39"/>
  <c r="F751" i="39"/>
  <c r="F752" i="39"/>
  <c r="F753" i="39"/>
  <c r="F754" i="39"/>
  <c r="F755" i="39"/>
  <c r="F756" i="39"/>
  <c r="F757" i="39"/>
  <c r="F758" i="39"/>
  <c r="F759" i="39"/>
  <c r="F760" i="39"/>
  <c r="F761" i="39"/>
  <c r="F762" i="39"/>
  <c r="F763" i="39"/>
  <c r="F764" i="39"/>
  <c r="F765" i="39"/>
  <c r="F766" i="39"/>
  <c r="F767" i="39"/>
  <c r="F768" i="39"/>
  <c r="F769" i="39"/>
  <c r="F770" i="39"/>
  <c r="F771" i="39"/>
  <c r="F772" i="39"/>
  <c r="F773" i="39"/>
  <c r="F774" i="39"/>
  <c r="F775" i="39"/>
  <c r="F776" i="39"/>
  <c r="F777" i="39"/>
  <c r="F778" i="39"/>
  <c r="F779" i="39"/>
  <c r="F780" i="39"/>
  <c r="F781" i="39"/>
  <c r="F782" i="39"/>
  <c r="F783" i="39"/>
  <c r="F784" i="39"/>
  <c r="F785" i="39"/>
  <c r="F786" i="39"/>
  <c r="F787" i="39"/>
  <c r="F788" i="39"/>
  <c r="F789" i="39"/>
  <c r="F790" i="39"/>
  <c r="F791" i="39"/>
  <c r="F792" i="39"/>
  <c r="F793" i="39"/>
  <c r="F794" i="39"/>
  <c r="F795" i="39"/>
  <c r="F796" i="39"/>
  <c r="F797" i="39"/>
  <c r="F798" i="39"/>
  <c r="F799" i="39"/>
  <c r="F800" i="39"/>
  <c r="F801" i="39"/>
  <c r="F802" i="39"/>
  <c r="F803" i="39"/>
  <c r="F804" i="39"/>
  <c r="F805" i="39"/>
  <c r="F806" i="39"/>
  <c r="F807" i="39"/>
  <c r="F808" i="39"/>
  <c r="F809" i="39"/>
  <c r="F810" i="39"/>
  <c r="F2" i="39"/>
  <c r="F114" i="25"/>
  <c r="AE78" i="12" s="1"/>
  <c r="F113" i="25"/>
  <c r="AE77" i="12" s="1"/>
  <c r="F112" i="25"/>
  <c r="AE76" i="12" s="1"/>
  <c r="F111" i="25"/>
  <c r="AE75" i="12" s="1"/>
  <c r="F110" i="25"/>
  <c r="AE100" i="12" s="1"/>
  <c r="F109" i="25"/>
  <c r="AE99" i="12" s="1"/>
  <c r="F108" i="25"/>
  <c r="AE98" i="12" s="1"/>
  <c r="F107" i="25"/>
  <c r="AE97" i="12" s="1"/>
  <c r="F106" i="25"/>
  <c r="AE96" i="12" s="1"/>
  <c r="F105" i="25"/>
  <c r="AE95" i="12" s="1"/>
  <c r="F104" i="25"/>
  <c r="AE113" i="12" s="1"/>
  <c r="F103" i="25"/>
  <c r="AE112" i="12" s="1"/>
  <c r="F102" i="25"/>
  <c r="AE111" i="12" s="1"/>
  <c r="F101" i="25"/>
  <c r="AE110" i="12" s="1"/>
  <c r="F100" i="25"/>
  <c r="AE109" i="12" s="1"/>
  <c r="F99" i="25"/>
  <c r="AE108" i="12" s="1"/>
  <c r="F98" i="25"/>
  <c r="AE107" i="12" s="1"/>
  <c r="F97" i="25"/>
  <c r="AE106" i="12" s="1"/>
  <c r="F96" i="25"/>
  <c r="AE105" i="12" s="1"/>
  <c r="F95" i="25"/>
  <c r="AE104" i="12" s="1"/>
  <c r="F94" i="25"/>
  <c r="AE103" i="12" s="1"/>
  <c r="F93" i="25"/>
  <c r="AE102" i="12" s="1"/>
  <c r="F92" i="25"/>
  <c r="AE101" i="12" s="1"/>
  <c r="F91" i="25"/>
  <c r="AE94" i="12" s="1"/>
  <c r="F90" i="25"/>
  <c r="AE93" i="12" s="1"/>
  <c r="F89" i="25"/>
  <c r="AE92" i="12" s="1"/>
  <c r="F88" i="25"/>
  <c r="AE91" i="12" s="1"/>
  <c r="F87" i="25"/>
  <c r="AE90" i="12" s="1"/>
  <c r="F86" i="25"/>
  <c r="AE89" i="12" s="1"/>
  <c r="F85" i="25"/>
  <c r="AE88" i="12" s="1"/>
  <c r="F84" i="25"/>
  <c r="AE87" i="12" s="1"/>
  <c r="F83" i="25"/>
  <c r="AE86" i="12" s="1"/>
  <c r="F82" i="25"/>
  <c r="AE85" i="12" s="1"/>
  <c r="F81" i="25"/>
  <c r="AE84" i="12" s="1"/>
  <c r="F80" i="25"/>
  <c r="AE83" i="12" s="1"/>
  <c r="F79" i="25"/>
  <c r="AE82" i="12" s="1"/>
  <c r="F78" i="25"/>
  <c r="AE74" i="12" s="1"/>
  <c r="F77" i="25"/>
  <c r="AE73" i="12" s="1"/>
  <c r="F76" i="25"/>
  <c r="AE72" i="12" s="1"/>
  <c r="F75" i="25"/>
  <c r="AE71" i="12" s="1"/>
  <c r="F74" i="25"/>
  <c r="AE70" i="12" s="1"/>
  <c r="F73" i="25"/>
  <c r="AE69" i="12" s="1"/>
  <c r="F72" i="25"/>
  <c r="AE68" i="12" s="1"/>
  <c r="F71" i="25"/>
  <c r="AE67" i="12" s="1"/>
  <c r="F70" i="25"/>
  <c r="AE66" i="12" s="1"/>
  <c r="F69" i="25"/>
  <c r="AE65" i="12" s="1"/>
  <c r="F68" i="25"/>
  <c r="AE64" i="12" s="1"/>
  <c r="F67" i="25"/>
  <c r="AE63" i="12" s="1"/>
  <c r="F66" i="25"/>
  <c r="AE62" i="12" s="1"/>
  <c r="F65" i="25"/>
  <c r="AE61" i="12" s="1"/>
  <c r="F64" i="25"/>
  <c r="AE60" i="12" s="1"/>
  <c r="F63" i="25"/>
  <c r="AE59" i="12" s="1"/>
  <c r="F62" i="25"/>
  <c r="AE58" i="12" s="1"/>
  <c r="F61" i="25"/>
  <c r="AE57" i="12" s="1"/>
  <c r="F60" i="25"/>
  <c r="AE56" i="12" s="1"/>
  <c r="F59" i="25"/>
  <c r="AE55" i="12" s="1"/>
  <c r="F58" i="25"/>
  <c r="AE54" i="12" s="1"/>
  <c r="F57" i="25"/>
  <c r="AE53" i="12" s="1"/>
  <c r="F56" i="25"/>
  <c r="AE52" i="12" s="1"/>
  <c r="F55" i="25"/>
  <c r="AE51" i="12" s="1"/>
  <c r="F54" i="25"/>
  <c r="AE50" i="12" s="1"/>
  <c r="F53" i="25"/>
  <c r="AE49" i="12" s="1"/>
  <c r="F52" i="25"/>
  <c r="AE48" i="12" s="1"/>
  <c r="F51" i="25"/>
  <c r="AE47" i="12" s="1"/>
  <c r="F50" i="25"/>
  <c r="AE46" i="12" s="1"/>
  <c r="F49" i="25"/>
  <c r="AE45" i="12" s="1"/>
  <c r="F48" i="25"/>
  <c r="AE44" i="12" s="1"/>
  <c r="F47" i="25"/>
  <c r="AE43" i="12" s="1"/>
  <c r="F46" i="25"/>
  <c r="AE42" i="12" s="1"/>
  <c r="F45" i="25"/>
  <c r="AE41" i="12" s="1"/>
  <c r="F44" i="25"/>
  <c r="AE40" i="12" s="1"/>
  <c r="F43" i="25"/>
  <c r="AE39" i="12" s="1"/>
  <c r="F42" i="25"/>
  <c r="AE38" i="12" s="1"/>
  <c r="F41" i="25"/>
  <c r="AE37" i="12" s="1"/>
  <c r="F40" i="25"/>
  <c r="AE36" i="12" s="1"/>
  <c r="F39" i="25"/>
  <c r="AE35" i="12" s="1"/>
  <c r="F38" i="25"/>
  <c r="AE34" i="12" s="1"/>
  <c r="F37" i="25"/>
  <c r="AE33" i="12" s="1"/>
  <c r="F36" i="25"/>
  <c r="AE32" i="12" s="1"/>
  <c r="F35" i="25"/>
  <c r="AE31" i="12" s="1"/>
  <c r="F34" i="25"/>
  <c r="AE30" i="12" s="1"/>
  <c r="F33" i="25"/>
  <c r="AE29" i="12" s="1"/>
  <c r="F32" i="25"/>
  <c r="AE28" i="12" s="1"/>
  <c r="F31" i="25"/>
  <c r="AE27" i="12" s="1"/>
  <c r="F30" i="25"/>
  <c r="AE26" i="12" s="1"/>
  <c r="F29" i="25"/>
  <c r="AE25" i="12" s="1"/>
  <c r="F28" i="25"/>
  <c r="AE24" i="12" s="1"/>
  <c r="F27" i="25"/>
  <c r="AE23" i="12" s="1"/>
  <c r="F26" i="25"/>
  <c r="AE22" i="12" s="1"/>
  <c r="F25" i="25"/>
  <c r="AE21" i="12" s="1"/>
  <c r="F24" i="25"/>
  <c r="AE20" i="12" s="1"/>
  <c r="F23" i="25"/>
  <c r="AE19" i="12" s="1"/>
  <c r="F22" i="25"/>
  <c r="AE18" i="12" s="1"/>
  <c r="F21" i="25"/>
  <c r="AE17" i="12" s="1"/>
  <c r="F20" i="25"/>
  <c r="AE16" i="12" s="1"/>
  <c r="F19" i="25"/>
  <c r="AE15" i="12" s="1"/>
  <c r="F18" i="25"/>
  <c r="AE14" i="12" s="1"/>
  <c r="F17" i="25"/>
  <c r="AE13" i="12" s="1"/>
  <c r="F16" i="25"/>
  <c r="AE12" i="12" s="1"/>
  <c r="F15" i="25"/>
  <c r="AE11" i="12" s="1"/>
  <c r="F14" i="25"/>
  <c r="AE10" i="12" s="1"/>
  <c r="F13" i="25"/>
  <c r="AE9" i="12" s="1"/>
  <c r="F12" i="25"/>
  <c r="AE8" i="12" s="1"/>
  <c r="F11" i="25"/>
  <c r="AE7" i="12" s="1"/>
  <c r="F10" i="25"/>
  <c r="AE6" i="12" s="1"/>
  <c r="F9" i="25"/>
  <c r="AE119" i="12" s="1"/>
  <c r="F8" i="25"/>
  <c r="AE118" i="12" s="1"/>
  <c r="F7" i="25"/>
  <c r="AE117" i="12" s="1"/>
  <c r="F6" i="25"/>
  <c r="AE116" i="12" s="1"/>
  <c r="F5" i="25"/>
  <c r="AE115" i="12" s="1"/>
  <c r="F4" i="25"/>
  <c r="AE114" i="12" s="1"/>
  <c r="F115" i="37"/>
  <c r="AC79" i="12" s="1"/>
  <c r="F116" i="37"/>
  <c r="AC80" i="12" s="1"/>
  <c r="F117" i="37"/>
  <c r="AC81" i="12" s="1"/>
  <c r="F5" i="37"/>
  <c r="AC115" i="12" s="1"/>
  <c r="F6" i="37"/>
  <c r="AC116" i="12" s="1"/>
  <c r="F7" i="37"/>
  <c r="AC117" i="12" s="1"/>
  <c r="F8" i="37"/>
  <c r="AC118" i="12" s="1"/>
  <c r="F9" i="37"/>
  <c r="AC119" i="12" s="1"/>
  <c r="F10" i="37"/>
  <c r="AC6" i="12" s="1"/>
  <c r="F11" i="37"/>
  <c r="AC7" i="12" s="1"/>
  <c r="F12" i="37"/>
  <c r="AC8" i="12" s="1"/>
  <c r="F13" i="37"/>
  <c r="AC9" i="12" s="1"/>
  <c r="F14" i="37"/>
  <c r="AC10" i="12" s="1"/>
  <c r="F15" i="37"/>
  <c r="AC11" i="12" s="1"/>
  <c r="F16" i="37"/>
  <c r="AC12" i="12" s="1"/>
  <c r="F17" i="37"/>
  <c r="AC13" i="12" s="1"/>
  <c r="F18" i="37"/>
  <c r="AC14" i="12" s="1"/>
  <c r="F19" i="37"/>
  <c r="AC15" i="12" s="1"/>
  <c r="F20" i="37"/>
  <c r="AC16" i="12" s="1"/>
  <c r="F21" i="37"/>
  <c r="AC17" i="12" s="1"/>
  <c r="F22" i="37"/>
  <c r="AC18" i="12" s="1"/>
  <c r="F23" i="37"/>
  <c r="AC19" i="12" s="1"/>
  <c r="F24" i="37"/>
  <c r="AC20" i="12" s="1"/>
  <c r="F25" i="37"/>
  <c r="AC21" i="12" s="1"/>
  <c r="F26" i="37"/>
  <c r="AC22" i="12" s="1"/>
  <c r="F27" i="37"/>
  <c r="AC23" i="12" s="1"/>
  <c r="F28" i="37"/>
  <c r="AC24" i="12" s="1"/>
  <c r="F29" i="37"/>
  <c r="AC25" i="12" s="1"/>
  <c r="F30" i="37"/>
  <c r="AC26" i="12" s="1"/>
  <c r="F31" i="37"/>
  <c r="AC27" i="12" s="1"/>
  <c r="F32" i="37"/>
  <c r="AC28" i="12" s="1"/>
  <c r="F33" i="37"/>
  <c r="AC29" i="12" s="1"/>
  <c r="F34" i="37"/>
  <c r="AC30" i="12" s="1"/>
  <c r="F35" i="37"/>
  <c r="AC31" i="12" s="1"/>
  <c r="F36" i="37"/>
  <c r="AC32" i="12" s="1"/>
  <c r="F37" i="37"/>
  <c r="AC33" i="12" s="1"/>
  <c r="F38" i="37"/>
  <c r="AC34" i="12" s="1"/>
  <c r="F39" i="37"/>
  <c r="AC35" i="12" s="1"/>
  <c r="F40" i="37"/>
  <c r="AC36" i="12" s="1"/>
  <c r="F41" i="37"/>
  <c r="AC37" i="12" s="1"/>
  <c r="F42" i="37"/>
  <c r="AC38" i="12" s="1"/>
  <c r="F43" i="37"/>
  <c r="AC39" i="12" s="1"/>
  <c r="F44" i="37"/>
  <c r="AC40" i="12" s="1"/>
  <c r="F45" i="37"/>
  <c r="AC41" i="12" s="1"/>
  <c r="F46" i="37"/>
  <c r="AC42" i="12" s="1"/>
  <c r="F47" i="37"/>
  <c r="AC43" i="12" s="1"/>
  <c r="F48" i="37"/>
  <c r="AC44" i="12" s="1"/>
  <c r="F49" i="37"/>
  <c r="AC45" i="12" s="1"/>
  <c r="F50" i="37"/>
  <c r="AC46" i="12" s="1"/>
  <c r="F51" i="37"/>
  <c r="AC47" i="12" s="1"/>
  <c r="F52" i="37"/>
  <c r="AC48" i="12" s="1"/>
  <c r="F53" i="37"/>
  <c r="AC49" i="12" s="1"/>
  <c r="F54" i="37"/>
  <c r="AC50" i="12" s="1"/>
  <c r="F55" i="37"/>
  <c r="AC51" i="12" s="1"/>
  <c r="F56" i="37"/>
  <c r="AC52" i="12" s="1"/>
  <c r="F57" i="37"/>
  <c r="AC53" i="12" s="1"/>
  <c r="F58" i="37"/>
  <c r="AC54" i="12" s="1"/>
  <c r="F59" i="37"/>
  <c r="AC55" i="12" s="1"/>
  <c r="F60" i="37"/>
  <c r="AC56" i="12" s="1"/>
  <c r="F61" i="37"/>
  <c r="AC57" i="12" s="1"/>
  <c r="F62" i="37"/>
  <c r="AC58" i="12" s="1"/>
  <c r="F63" i="37"/>
  <c r="AC59" i="12" s="1"/>
  <c r="F64" i="37"/>
  <c r="AC60" i="12" s="1"/>
  <c r="F65" i="37"/>
  <c r="AC61" i="12" s="1"/>
  <c r="F66" i="37"/>
  <c r="AC62" i="12" s="1"/>
  <c r="F67" i="37"/>
  <c r="AC63" i="12" s="1"/>
  <c r="F68" i="37"/>
  <c r="AC64" i="12" s="1"/>
  <c r="F69" i="37"/>
  <c r="AC65" i="12" s="1"/>
  <c r="F70" i="37"/>
  <c r="AC66" i="12" s="1"/>
  <c r="F71" i="37"/>
  <c r="AC67" i="12" s="1"/>
  <c r="F72" i="37"/>
  <c r="AC68" i="12" s="1"/>
  <c r="F73" i="37"/>
  <c r="AC69" i="12" s="1"/>
  <c r="F74" i="37"/>
  <c r="AC70" i="12" s="1"/>
  <c r="F75" i="37"/>
  <c r="AC71" i="12" s="1"/>
  <c r="F76" i="37"/>
  <c r="AC72" i="12" s="1"/>
  <c r="F77" i="37"/>
  <c r="AC73" i="12" s="1"/>
  <c r="F78" i="37"/>
  <c r="AC74" i="12" s="1"/>
  <c r="F79" i="37"/>
  <c r="AC82" i="12" s="1"/>
  <c r="F80" i="37"/>
  <c r="AC83" i="12" s="1"/>
  <c r="F81" i="37"/>
  <c r="AC84" i="12" s="1"/>
  <c r="F82" i="37"/>
  <c r="AC85" i="12" s="1"/>
  <c r="F83" i="37"/>
  <c r="AC86" i="12" s="1"/>
  <c r="F84" i="37"/>
  <c r="AC87" i="12" s="1"/>
  <c r="F85" i="37"/>
  <c r="AC88" i="12" s="1"/>
  <c r="F86" i="37"/>
  <c r="AC89" i="12" s="1"/>
  <c r="F87" i="37"/>
  <c r="AC90" i="12" s="1"/>
  <c r="F88" i="37"/>
  <c r="AC91" i="12" s="1"/>
  <c r="F89" i="37"/>
  <c r="AC92" i="12" s="1"/>
  <c r="F90" i="37"/>
  <c r="AC93" i="12" s="1"/>
  <c r="F91" i="37"/>
  <c r="AC94" i="12" s="1"/>
  <c r="F92" i="37"/>
  <c r="AC101" i="12" s="1"/>
  <c r="F93" i="37"/>
  <c r="AC102" i="12" s="1"/>
  <c r="F94" i="37"/>
  <c r="AC103" i="12" s="1"/>
  <c r="F95" i="37"/>
  <c r="AC104" i="12" s="1"/>
  <c r="F96" i="37"/>
  <c r="AC105" i="12" s="1"/>
  <c r="F97" i="37"/>
  <c r="AC106" i="12" s="1"/>
  <c r="F98" i="37"/>
  <c r="AC107" i="12" s="1"/>
  <c r="F99" i="37"/>
  <c r="AC108" i="12" s="1"/>
  <c r="F100" i="37"/>
  <c r="AC109" i="12" s="1"/>
  <c r="F101" i="37"/>
  <c r="AC110" i="12" s="1"/>
  <c r="F102" i="37"/>
  <c r="AC111" i="12" s="1"/>
  <c r="F103" i="37"/>
  <c r="AC112" i="12" s="1"/>
  <c r="F104" i="37"/>
  <c r="AC113" i="12" s="1"/>
  <c r="F105" i="37"/>
  <c r="AC95" i="12" s="1"/>
  <c r="F106" i="37"/>
  <c r="AC96" i="12" s="1"/>
  <c r="F107" i="37"/>
  <c r="AC97" i="12" s="1"/>
  <c r="F108" i="37"/>
  <c r="AC98" i="12" s="1"/>
  <c r="F109" i="37"/>
  <c r="AC99" i="12" s="1"/>
  <c r="F110" i="37"/>
  <c r="AC100" i="12" s="1"/>
  <c r="F111" i="37"/>
  <c r="AC75" i="12" s="1"/>
  <c r="F112" i="37"/>
  <c r="AC76" i="12" s="1"/>
  <c r="F113" i="37"/>
  <c r="AC77" i="12" s="1"/>
  <c r="F114" i="37"/>
  <c r="AC78" i="12" s="1"/>
  <c r="F4" i="37"/>
  <c r="AC114" i="12" s="1"/>
  <c r="P118" i="23"/>
  <c r="F118" i="37" l="1"/>
  <c r="F118" i="25"/>
  <c r="S8" i="12"/>
  <c r="AY117" i="41"/>
  <c r="AW56" i="12"/>
  <c r="AW13" i="12"/>
  <c r="AS56" i="12"/>
  <c r="AS13" i="12"/>
  <c r="AW111" i="12"/>
  <c r="AW118" i="12"/>
  <c r="AW54" i="12"/>
  <c r="AS119" i="12"/>
  <c r="AS54" i="12"/>
  <c r="AW112" i="12"/>
  <c r="AW116" i="12"/>
  <c r="AW114" i="12"/>
  <c r="AZ117" i="41"/>
  <c r="D111" i="26"/>
  <c r="G111" i="26" s="1"/>
  <c r="AG113" i="12" s="1"/>
  <c r="D110" i="26"/>
  <c r="G110" i="26" s="1"/>
  <c r="AG112" i="12" s="1"/>
  <c r="D109" i="26"/>
  <c r="G109" i="26" s="1"/>
  <c r="AG111" i="12" s="1"/>
  <c r="D108" i="26"/>
  <c r="G108" i="26" s="1"/>
  <c r="AG110" i="12" s="1"/>
  <c r="D107" i="26"/>
  <c r="G107" i="26" s="1"/>
  <c r="AG109" i="12" s="1"/>
  <c r="D106" i="26"/>
  <c r="G106" i="26" s="1"/>
  <c r="AG108" i="12" s="1"/>
  <c r="D105" i="26"/>
  <c r="G105" i="26" s="1"/>
  <c r="AG107" i="12" s="1"/>
  <c r="D104" i="26"/>
  <c r="G104" i="26" s="1"/>
  <c r="AG106" i="12" s="1"/>
  <c r="D103" i="26"/>
  <c r="G103" i="26" s="1"/>
  <c r="AG105" i="12" s="1"/>
  <c r="D102" i="26"/>
  <c r="G102" i="26" s="1"/>
  <c r="AG104" i="12" s="1"/>
  <c r="D101" i="26"/>
  <c r="G101" i="26" s="1"/>
  <c r="AG103" i="12" s="1"/>
  <c r="D100" i="26"/>
  <c r="G100" i="26" s="1"/>
  <c r="AG102" i="12" s="1"/>
  <c r="D99" i="26"/>
  <c r="G99" i="26" s="1"/>
  <c r="AG101" i="12" s="1"/>
  <c r="D98" i="26"/>
  <c r="G98" i="26" s="1"/>
  <c r="AG100" i="12" s="1"/>
  <c r="D97" i="26"/>
  <c r="G97" i="26" s="1"/>
  <c r="AG99" i="12" s="1"/>
  <c r="D96" i="26"/>
  <c r="G96" i="26" s="1"/>
  <c r="AG98" i="12" s="1"/>
  <c r="D95" i="26"/>
  <c r="G95" i="26" s="1"/>
  <c r="AG97" i="12" s="1"/>
  <c r="D94" i="26"/>
  <c r="G94" i="26" s="1"/>
  <c r="AG96" i="12" s="1"/>
  <c r="D93" i="26"/>
  <c r="G93" i="26" s="1"/>
  <c r="AG95" i="12" s="1"/>
  <c r="D92" i="26"/>
  <c r="G92" i="26" s="1"/>
  <c r="AG94" i="12" s="1"/>
  <c r="D91" i="26"/>
  <c r="G91" i="26" s="1"/>
  <c r="AG93" i="12" s="1"/>
  <c r="D90" i="26"/>
  <c r="G90" i="26" s="1"/>
  <c r="AG92" i="12" s="1"/>
  <c r="D89" i="26"/>
  <c r="G89" i="26" s="1"/>
  <c r="AG91" i="12" s="1"/>
  <c r="D88" i="26"/>
  <c r="G88" i="26" s="1"/>
  <c r="AG90" i="12" s="1"/>
  <c r="D87" i="26"/>
  <c r="G87" i="26" s="1"/>
  <c r="AG89" i="12" s="1"/>
  <c r="D86" i="26"/>
  <c r="G86" i="26" s="1"/>
  <c r="AG88" i="12" s="1"/>
  <c r="D85" i="26"/>
  <c r="G85" i="26" s="1"/>
  <c r="AG87" i="12" s="1"/>
  <c r="D84" i="26"/>
  <c r="G84" i="26" s="1"/>
  <c r="AG86" i="12" s="1"/>
  <c r="D83" i="26"/>
  <c r="G83" i="26" s="1"/>
  <c r="AG85" i="12" s="1"/>
  <c r="D82" i="26"/>
  <c r="G82" i="26" s="1"/>
  <c r="AG84" i="12" s="1"/>
  <c r="D81" i="26"/>
  <c r="G81" i="26" s="1"/>
  <c r="AG83" i="12" s="1"/>
  <c r="D80" i="26"/>
  <c r="G80" i="26" s="1"/>
  <c r="AG82" i="12" s="1"/>
  <c r="D79" i="26"/>
  <c r="G79" i="26" s="1"/>
  <c r="AG81" i="12" s="1"/>
  <c r="D78" i="26"/>
  <c r="G78" i="26" s="1"/>
  <c r="AG80" i="12" s="1"/>
  <c r="D77" i="26"/>
  <c r="G77" i="26" s="1"/>
  <c r="AG79" i="12" s="1"/>
  <c r="D76" i="26"/>
  <c r="G76" i="26" s="1"/>
  <c r="AG78" i="12" s="1"/>
  <c r="D75" i="26"/>
  <c r="G75" i="26" s="1"/>
  <c r="AG77" i="12" s="1"/>
  <c r="D74" i="26"/>
  <c r="G74" i="26" s="1"/>
  <c r="AG76" i="12" s="1"/>
  <c r="D73" i="26"/>
  <c r="G73" i="26" s="1"/>
  <c r="AG75" i="12" s="1"/>
  <c r="D72" i="26"/>
  <c r="G72" i="26" s="1"/>
  <c r="AG74" i="12" s="1"/>
  <c r="D71" i="26"/>
  <c r="G71" i="26" s="1"/>
  <c r="AG73" i="12" s="1"/>
  <c r="D70" i="26"/>
  <c r="G70" i="26" s="1"/>
  <c r="AG72" i="12" s="1"/>
  <c r="D69" i="26"/>
  <c r="G69" i="26" s="1"/>
  <c r="AG71" i="12" s="1"/>
  <c r="D68" i="26"/>
  <c r="G68" i="26" s="1"/>
  <c r="AG70" i="12" s="1"/>
  <c r="D67" i="26"/>
  <c r="G67" i="26" s="1"/>
  <c r="AG69" i="12" s="1"/>
  <c r="D66" i="26"/>
  <c r="G66" i="26" s="1"/>
  <c r="AG68" i="12" s="1"/>
  <c r="D65" i="26"/>
  <c r="G65" i="26" s="1"/>
  <c r="AG67" i="12" s="1"/>
  <c r="D64" i="26"/>
  <c r="G64" i="26" s="1"/>
  <c r="AG66" i="12" s="1"/>
  <c r="D63" i="26"/>
  <c r="G63" i="26" s="1"/>
  <c r="AG65" i="12" s="1"/>
  <c r="D62" i="26"/>
  <c r="G62" i="26" s="1"/>
  <c r="AG64" i="12" s="1"/>
  <c r="D61" i="26"/>
  <c r="G61" i="26" s="1"/>
  <c r="AG63" i="12" s="1"/>
  <c r="D60" i="26"/>
  <c r="G60" i="26" s="1"/>
  <c r="AG62" i="12" s="1"/>
  <c r="D59" i="26"/>
  <c r="G59" i="26" s="1"/>
  <c r="AG61" i="12" s="1"/>
  <c r="D58" i="26"/>
  <c r="G58" i="26" s="1"/>
  <c r="AG60" i="12" s="1"/>
  <c r="D57" i="26"/>
  <c r="G57" i="26" s="1"/>
  <c r="AG59" i="12" s="1"/>
  <c r="D56" i="26"/>
  <c r="G56" i="26" s="1"/>
  <c r="AG58" i="12" s="1"/>
  <c r="D55" i="26"/>
  <c r="G55" i="26" s="1"/>
  <c r="AG57" i="12" s="1"/>
  <c r="D54" i="26"/>
  <c r="G54" i="26" s="1"/>
  <c r="AG56" i="12" s="1"/>
  <c r="D53" i="26"/>
  <c r="G53" i="26" s="1"/>
  <c r="AG55" i="12" s="1"/>
  <c r="D52" i="26"/>
  <c r="G52" i="26" s="1"/>
  <c r="AG54" i="12" s="1"/>
  <c r="D51" i="26"/>
  <c r="G51" i="26" s="1"/>
  <c r="AG53" i="12" s="1"/>
  <c r="D50" i="26"/>
  <c r="G50" i="26" s="1"/>
  <c r="AG52" i="12" s="1"/>
  <c r="D49" i="26"/>
  <c r="G49" i="26" s="1"/>
  <c r="AG51" i="12" s="1"/>
  <c r="D48" i="26"/>
  <c r="G48" i="26" s="1"/>
  <c r="AG50" i="12" s="1"/>
  <c r="D47" i="26"/>
  <c r="G47" i="26" s="1"/>
  <c r="AG49" i="12" s="1"/>
  <c r="D46" i="26"/>
  <c r="G46" i="26" s="1"/>
  <c r="AG48" i="12" s="1"/>
  <c r="D45" i="26"/>
  <c r="G45" i="26" s="1"/>
  <c r="AG47" i="12" s="1"/>
  <c r="D44" i="26"/>
  <c r="G44" i="26" s="1"/>
  <c r="AG46" i="12" s="1"/>
  <c r="D43" i="26"/>
  <c r="G43" i="26" s="1"/>
  <c r="AG45" i="12" s="1"/>
  <c r="D42" i="26"/>
  <c r="G42" i="26" s="1"/>
  <c r="AG44" i="12" s="1"/>
  <c r="D41" i="26"/>
  <c r="G41" i="26" s="1"/>
  <c r="AG43" i="12" s="1"/>
  <c r="D40" i="26"/>
  <c r="G40" i="26" s="1"/>
  <c r="AG42" i="12" s="1"/>
  <c r="D39" i="26"/>
  <c r="G39" i="26" s="1"/>
  <c r="AG41" i="12" s="1"/>
  <c r="D38" i="26"/>
  <c r="G38" i="26" s="1"/>
  <c r="AG40" i="12" s="1"/>
  <c r="D37" i="26"/>
  <c r="G37" i="26" s="1"/>
  <c r="AG39" i="12" s="1"/>
  <c r="D36" i="26"/>
  <c r="G36" i="26" s="1"/>
  <c r="AG38" i="12" s="1"/>
  <c r="D35" i="26"/>
  <c r="G35" i="26" s="1"/>
  <c r="AG37" i="12" s="1"/>
  <c r="D34" i="26"/>
  <c r="G34" i="26" s="1"/>
  <c r="AG36" i="12" s="1"/>
  <c r="D33" i="26"/>
  <c r="G33" i="26" s="1"/>
  <c r="AG35" i="12" s="1"/>
  <c r="D32" i="26"/>
  <c r="G32" i="26" s="1"/>
  <c r="AG34" i="12" s="1"/>
  <c r="D31" i="26"/>
  <c r="G31" i="26" s="1"/>
  <c r="AG33" i="12" s="1"/>
  <c r="D30" i="26"/>
  <c r="G30" i="26" s="1"/>
  <c r="AG32" i="12" s="1"/>
  <c r="D29" i="26"/>
  <c r="G29" i="26" s="1"/>
  <c r="AG31" i="12" s="1"/>
  <c r="D28" i="26"/>
  <c r="G28" i="26" s="1"/>
  <c r="AG30" i="12" s="1"/>
  <c r="D27" i="26"/>
  <c r="G27" i="26" s="1"/>
  <c r="AG29" i="12" s="1"/>
  <c r="D26" i="26"/>
  <c r="G26" i="26" s="1"/>
  <c r="AG28" i="12" s="1"/>
  <c r="D25" i="26"/>
  <c r="G25" i="26" s="1"/>
  <c r="AG27" i="12" s="1"/>
  <c r="D24" i="26"/>
  <c r="G24" i="26" s="1"/>
  <c r="AG26" i="12" s="1"/>
  <c r="D23" i="26"/>
  <c r="G23" i="26" s="1"/>
  <c r="AG25" i="12" s="1"/>
  <c r="D22" i="26"/>
  <c r="G22" i="26" s="1"/>
  <c r="AG24" i="12" s="1"/>
  <c r="D21" i="26"/>
  <c r="G21" i="26" s="1"/>
  <c r="AG23" i="12" s="1"/>
  <c r="D20" i="26"/>
  <c r="G20" i="26" s="1"/>
  <c r="AG22" i="12" s="1"/>
  <c r="D19" i="26"/>
  <c r="G19" i="26" s="1"/>
  <c r="AG21" i="12" s="1"/>
  <c r="D18" i="26"/>
  <c r="G18" i="26" s="1"/>
  <c r="AG20" i="12" s="1"/>
  <c r="D17" i="26"/>
  <c r="G17" i="26" s="1"/>
  <c r="AG19" i="12" s="1"/>
  <c r="D16" i="26"/>
  <c r="G16" i="26" s="1"/>
  <c r="AG18" i="12" s="1"/>
  <c r="D15" i="26"/>
  <c r="G15" i="26" s="1"/>
  <c r="AG17" i="12" s="1"/>
  <c r="D14" i="26"/>
  <c r="G14" i="26" s="1"/>
  <c r="AG16" i="12" s="1"/>
  <c r="D13" i="26"/>
  <c r="G13" i="26" s="1"/>
  <c r="AG15" i="12" s="1"/>
  <c r="D12" i="26"/>
  <c r="G12" i="26" s="1"/>
  <c r="AG14" i="12" s="1"/>
  <c r="D11" i="26"/>
  <c r="G11" i="26" s="1"/>
  <c r="AG13" i="12" s="1"/>
  <c r="D10" i="26"/>
  <c r="G10" i="26" s="1"/>
  <c r="AG12" i="12" s="1"/>
  <c r="D9" i="26"/>
  <c r="G9" i="26" s="1"/>
  <c r="AG11" i="12" s="1"/>
  <c r="D8" i="26"/>
  <c r="G8" i="26" s="1"/>
  <c r="AG10" i="12" s="1"/>
  <c r="D7" i="26"/>
  <c r="G7" i="26" s="1"/>
  <c r="AG9" i="12" s="1"/>
  <c r="D6" i="26"/>
  <c r="G6" i="26" s="1"/>
  <c r="AG8" i="12" s="1"/>
  <c r="D5" i="26"/>
  <c r="G5" i="26" s="1"/>
  <c r="AG7" i="12" s="1"/>
  <c r="D4" i="26"/>
  <c r="G4" i="26" s="1"/>
  <c r="AG6" i="12" s="1"/>
  <c r="D117" i="26"/>
  <c r="G117" i="26" s="1"/>
  <c r="AG119" i="12" s="1"/>
  <c r="D116" i="26"/>
  <c r="G116" i="26" s="1"/>
  <c r="AG118" i="12" s="1"/>
  <c r="D115" i="26"/>
  <c r="G115" i="26" s="1"/>
  <c r="AG117" i="12" s="1"/>
  <c r="D114" i="26"/>
  <c r="G114" i="26" s="1"/>
  <c r="AG116" i="12" s="1"/>
  <c r="D113" i="26"/>
  <c r="G113" i="26" s="1"/>
  <c r="AG115" i="12" s="1"/>
  <c r="D112" i="26"/>
  <c r="G112" i="26" s="1"/>
  <c r="AG114" i="12" s="1"/>
  <c r="AS120" i="12" l="1"/>
  <c r="B4" i="10"/>
  <c r="K13" i="18"/>
  <c r="K20" i="18" s="1"/>
  <c r="K14" i="18"/>
  <c r="K13" i="19"/>
  <c r="K20" i="19" s="1"/>
  <c r="K14" i="19"/>
  <c r="E6" i="12" l="1"/>
  <c r="AP6" i="12" l="1"/>
  <c r="D117" i="28"/>
  <c r="H117" i="28" s="1"/>
  <c r="I117" i="28" s="1"/>
  <c r="D116" i="28"/>
  <c r="H116" i="28" s="1"/>
  <c r="I116" i="28" s="1"/>
  <c r="D115" i="28"/>
  <c r="H115" i="28" s="1"/>
  <c r="I115" i="28" s="1"/>
  <c r="D114" i="28"/>
  <c r="D113" i="28"/>
  <c r="H113" i="28" s="1"/>
  <c r="I113" i="28" s="1"/>
  <c r="D112" i="28"/>
  <c r="D111" i="28"/>
  <c r="H111" i="28" s="1"/>
  <c r="I111" i="28" s="1"/>
  <c r="D110" i="28"/>
  <c r="H110" i="28" s="1"/>
  <c r="I110" i="28" s="1"/>
  <c r="D109" i="28"/>
  <c r="H109" i="28" s="1"/>
  <c r="I109" i="28" s="1"/>
  <c r="D108" i="28"/>
  <c r="D107" i="28"/>
  <c r="H107" i="28" s="1"/>
  <c r="I107" i="28" s="1"/>
  <c r="D106" i="28"/>
  <c r="D105" i="28"/>
  <c r="H105" i="28" s="1"/>
  <c r="I105" i="28" s="1"/>
  <c r="D104" i="28"/>
  <c r="D103" i="28"/>
  <c r="H103" i="28" s="1"/>
  <c r="I103" i="28" s="1"/>
  <c r="D102" i="28"/>
  <c r="H102" i="28" s="1"/>
  <c r="I102" i="28" s="1"/>
  <c r="D101" i="28"/>
  <c r="H101" i="28" s="1"/>
  <c r="I101" i="28" s="1"/>
  <c r="D100" i="28"/>
  <c r="D99" i="28"/>
  <c r="H99" i="28" s="1"/>
  <c r="I99" i="28" s="1"/>
  <c r="D98" i="28"/>
  <c r="D97" i="28"/>
  <c r="H97" i="28" s="1"/>
  <c r="I97" i="28" s="1"/>
  <c r="D96" i="28"/>
  <c r="D95" i="28"/>
  <c r="H95" i="28" s="1"/>
  <c r="I95" i="28" s="1"/>
  <c r="D94" i="28"/>
  <c r="H94" i="28" s="1"/>
  <c r="I94" i="28" s="1"/>
  <c r="D93" i="28"/>
  <c r="H93" i="28" s="1"/>
  <c r="I93" i="28" s="1"/>
  <c r="D92" i="28"/>
  <c r="D91" i="28"/>
  <c r="H91" i="28" s="1"/>
  <c r="I91" i="28" s="1"/>
  <c r="D90" i="28"/>
  <c r="D89" i="28"/>
  <c r="H89" i="28" s="1"/>
  <c r="I89" i="28" s="1"/>
  <c r="D88" i="28"/>
  <c r="D87" i="28"/>
  <c r="H87" i="28" s="1"/>
  <c r="I87" i="28" s="1"/>
  <c r="D86" i="28"/>
  <c r="H86" i="28" s="1"/>
  <c r="I86" i="28" s="1"/>
  <c r="D85" i="28"/>
  <c r="H85" i="28" s="1"/>
  <c r="I85" i="28" s="1"/>
  <c r="D84" i="28"/>
  <c r="D83" i="28"/>
  <c r="H83" i="28" s="1"/>
  <c r="D82" i="28"/>
  <c r="D81" i="28"/>
  <c r="H81" i="28" s="1"/>
  <c r="D80" i="28"/>
  <c r="D79" i="28"/>
  <c r="H79" i="28" s="1"/>
  <c r="D78" i="28"/>
  <c r="H78" i="28" s="1"/>
  <c r="D77" i="28"/>
  <c r="H77" i="28" s="1"/>
  <c r="I77" i="28" s="1"/>
  <c r="D76" i="28"/>
  <c r="D75" i="28"/>
  <c r="H75" i="28" s="1"/>
  <c r="D74" i="28"/>
  <c r="D73" i="28"/>
  <c r="H73" i="28" s="1"/>
  <c r="D72" i="28"/>
  <c r="H72" i="28" s="1"/>
  <c r="I72" i="28" s="1"/>
  <c r="D71" i="28"/>
  <c r="H71" i="28" s="1"/>
  <c r="I71" i="28" s="1"/>
  <c r="D70" i="28"/>
  <c r="H70" i="28" s="1"/>
  <c r="I70" i="28" s="1"/>
  <c r="D69" i="28"/>
  <c r="H69" i="28" s="1"/>
  <c r="I69" i="28" s="1"/>
  <c r="D68" i="28"/>
  <c r="D67" i="28"/>
  <c r="H67" i="28" s="1"/>
  <c r="I67" i="28" s="1"/>
  <c r="D66" i="28"/>
  <c r="H66" i="28" s="1"/>
  <c r="I66" i="28" s="1"/>
  <c r="D65" i="28"/>
  <c r="H65" i="28" s="1"/>
  <c r="I65" i="28" s="1"/>
  <c r="D64" i="28"/>
  <c r="D63" i="28"/>
  <c r="H63" i="28" s="1"/>
  <c r="I63" i="28" s="1"/>
  <c r="D62" i="28"/>
  <c r="D61" i="28"/>
  <c r="H61" i="28" s="1"/>
  <c r="I61" i="28" s="1"/>
  <c r="D60" i="28"/>
  <c r="D59" i="28"/>
  <c r="H59" i="28" s="1"/>
  <c r="I59" i="28" s="1"/>
  <c r="D58" i="28"/>
  <c r="H58" i="28" s="1"/>
  <c r="I58" i="28" s="1"/>
  <c r="D57" i="28"/>
  <c r="H57" i="28" s="1"/>
  <c r="I57" i="28" s="1"/>
  <c r="D56" i="28"/>
  <c r="D55" i="28"/>
  <c r="H55" i="28" s="1"/>
  <c r="I55" i="28" s="1"/>
  <c r="D54" i="28"/>
  <c r="D53" i="28"/>
  <c r="H53" i="28" s="1"/>
  <c r="I53" i="28" s="1"/>
  <c r="D52" i="28"/>
  <c r="D51" i="28"/>
  <c r="H51" i="28" s="1"/>
  <c r="I51" i="28" s="1"/>
  <c r="D50" i="28"/>
  <c r="H50" i="28" s="1"/>
  <c r="I50" i="28" s="1"/>
  <c r="D49" i="28"/>
  <c r="H49" i="28" s="1"/>
  <c r="I49" i="28" s="1"/>
  <c r="D48" i="28"/>
  <c r="H48" i="28" s="1"/>
  <c r="I48" i="28" s="1"/>
  <c r="D47" i="28"/>
  <c r="H47" i="28" s="1"/>
  <c r="I47" i="28" s="1"/>
  <c r="D46" i="28"/>
  <c r="D45" i="28"/>
  <c r="H45" i="28" s="1"/>
  <c r="I45" i="28" s="1"/>
  <c r="D44" i="28"/>
  <c r="H44" i="28" s="1"/>
  <c r="I44" i="28" s="1"/>
  <c r="D43" i="28"/>
  <c r="H43" i="28" s="1"/>
  <c r="I43" i="28" s="1"/>
  <c r="D42" i="28"/>
  <c r="H42" i="28" s="1"/>
  <c r="I42" i="28" s="1"/>
  <c r="D41" i="28"/>
  <c r="H41" i="28" s="1"/>
  <c r="I41" i="28" s="1"/>
  <c r="D40" i="28"/>
  <c r="H40" i="28" s="1"/>
  <c r="I40" i="28" s="1"/>
  <c r="D39" i="28"/>
  <c r="H39" i="28" s="1"/>
  <c r="I39" i="28" s="1"/>
  <c r="D38" i="28"/>
  <c r="D37" i="28"/>
  <c r="H37" i="28" s="1"/>
  <c r="I37" i="28" s="1"/>
  <c r="D36" i="28"/>
  <c r="H36" i="28" s="1"/>
  <c r="I36" i="28" s="1"/>
  <c r="D35" i="28"/>
  <c r="H35" i="28" s="1"/>
  <c r="I35" i="28" s="1"/>
  <c r="D34" i="28"/>
  <c r="H34" i="28" s="1"/>
  <c r="I34" i="28" s="1"/>
  <c r="D33" i="28"/>
  <c r="H33" i="28" s="1"/>
  <c r="I33" i="28" s="1"/>
  <c r="D32" i="28"/>
  <c r="H32" i="28" s="1"/>
  <c r="I32" i="28" s="1"/>
  <c r="D31" i="28"/>
  <c r="H31" i="28" s="1"/>
  <c r="I31" i="28" s="1"/>
  <c r="D30" i="28"/>
  <c r="D29" i="28"/>
  <c r="H29" i="28" s="1"/>
  <c r="I29" i="28" s="1"/>
  <c r="D28" i="28"/>
  <c r="H28" i="28" s="1"/>
  <c r="I28" i="28" s="1"/>
  <c r="D27" i="28"/>
  <c r="H27" i="28" s="1"/>
  <c r="I27" i="28" s="1"/>
  <c r="D26" i="28"/>
  <c r="D25" i="28"/>
  <c r="D24" i="28"/>
  <c r="D23" i="28"/>
  <c r="D22" i="28"/>
  <c r="G22" i="28" s="1"/>
  <c r="J22" i="28" s="1"/>
  <c r="D21" i="28"/>
  <c r="D20" i="28"/>
  <c r="D19" i="28"/>
  <c r="D18" i="28"/>
  <c r="D17" i="28"/>
  <c r="D16" i="28"/>
  <c r="D15" i="28"/>
  <c r="D14" i="28"/>
  <c r="G14" i="28" s="1"/>
  <c r="J14" i="28" s="1"/>
  <c r="D13" i="28"/>
  <c r="D12" i="28"/>
  <c r="D11" i="28"/>
  <c r="D10" i="28"/>
  <c r="D9" i="28"/>
  <c r="D8" i="28"/>
  <c r="D7" i="28"/>
  <c r="D6" i="28"/>
  <c r="H6" i="28" s="1"/>
  <c r="I6" i="28" s="1"/>
  <c r="D5" i="28"/>
  <c r="D4" i="28"/>
  <c r="O118" i="27"/>
  <c r="D117" i="27"/>
  <c r="G117" i="27" s="1"/>
  <c r="D116" i="27"/>
  <c r="G116" i="27" s="1"/>
  <c r="D115" i="27"/>
  <c r="G115" i="27" s="1"/>
  <c r="D114" i="27"/>
  <c r="G114" i="27" s="1"/>
  <c r="D113" i="27"/>
  <c r="G113" i="27" s="1"/>
  <c r="D112" i="27"/>
  <c r="G112" i="27" s="1"/>
  <c r="D111" i="27"/>
  <c r="G111" i="27" s="1"/>
  <c r="D110" i="27"/>
  <c r="G110" i="27" s="1"/>
  <c r="D109" i="27"/>
  <c r="G109" i="27" s="1"/>
  <c r="D108" i="27"/>
  <c r="G108" i="27" s="1"/>
  <c r="D107" i="27"/>
  <c r="G107" i="27" s="1"/>
  <c r="D106" i="27"/>
  <c r="G106" i="27" s="1"/>
  <c r="D105" i="27"/>
  <c r="G105" i="27" s="1"/>
  <c r="D104" i="27"/>
  <c r="G104" i="27" s="1"/>
  <c r="D103" i="27"/>
  <c r="G103" i="27" s="1"/>
  <c r="D102" i="27"/>
  <c r="G102" i="27" s="1"/>
  <c r="D101" i="27"/>
  <c r="G101" i="27" s="1"/>
  <c r="D100" i="27"/>
  <c r="G100" i="27" s="1"/>
  <c r="D99" i="27"/>
  <c r="G99" i="27" s="1"/>
  <c r="D98" i="27"/>
  <c r="G98" i="27" s="1"/>
  <c r="D97" i="27"/>
  <c r="G97" i="27" s="1"/>
  <c r="D96" i="27"/>
  <c r="G96" i="27" s="1"/>
  <c r="D95" i="27"/>
  <c r="G95" i="27" s="1"/>
  <c r="D94" i="27"/>
  <c r="G94" i="27" s="1"/>
  <c r="D93" i="27"/>
  <c r="G93" i="27" s="1"/>
  <c r="D92" i="27"/>
  <c r="G92" i="27" s="1"/>
  <c r="D91" i="27"/>
  <c r="G91" i="27" s="1"/>
  <c r="D90" i="27"/>
  <c r="G90" i="27" s="1"/>
  <c r="D89" i="27"/>
  <c r="G89" i="27" s="1"/>
  <c r="D88" i="27"/>
  <c r="G88" i="27" s="1"/>
  <c r="D87" i="27"/>
  <c r="G87" i="27" s="1"/>
  <c r="D86" i="27"/>
  <c r="G86" i="27" s="1"/>
  <c r="D85" i="27"/>
  <c r="G85" i="27" s="1"/>
  <c r="D84" i="27"/>
  <c r="G84" i="27" s="1"/>
  <c r="D83" i="27"/>
  <c r="G83" i="27" s="1"/>
  <c r="D82" i="27"/>
  <c r="G82" i="27" s="1"/>
  <c r="D81" i="27"/>
  <c r="G81" i="27" s="1"/>
  <c r="D80" i="27"/>
  <c r="G80" i="27" s="1"/>
  <c r="D79" i="27"/>
  <c r="G79" i="27" s="1"/>
  <c r="D78" i="27"/>
  <c r="G78" i="27" s="1"/>
  <c r="D77" i="27"/>
  <c r="G77" i="27" s="1"/>
  <c r="D76" i="27"/>
  <c r="G76" i="27" s="1"/>
  <c r="D75" i="27"/>
  <c r="G75" i="27" s="1"/>
  <c r="D74" i="27"/>
  <c r="G74" i="27" s="1"/>
  <c r="D73" i="27"/>
  <c r="G73" i="27" s="1"/>
  <c r="D72" i="27"/>
  <c r="G72" i="27" s="1"/>
  <c r="D71" i="27"/>
  <c r="G71" i="27" s="1"/>
  <c r="D70" i="27"/>
  <c r="G70" i="27" s="1"/>
  <c r="D69" i="27"/>
  <c r="G69" i="27" s="1"/>
  <c r="D68" i="27"/>
  <c r="G68" i="27" s="1"/>
  <c r="D67" i="27"/>
  <c r="G67" i="27" s="1"/>
  <c r="D66" i="27"/>
  <c r="G66" i="27" s="1"/>
  <c r="D65" i="27"/>
  <c r="G65" i="27" s="1"/>
  <c r="D64" i="27"/>
  <c r="G64" i="27" s="1"/>
  <c r="D63" i="27"/>
  <c r="G63" i="27" s="1"/>
  <c r="D62" i="27"/>
  <c r="G62" i="27" s="1"/>
  <c r="D61" i="27"/>
  <c r="G61" i="27" s="1"/>
  <c r="D60" i="27"/>
  <c r="G60" i="27" s="1"/>
  <c r="D59" i="27"/>
  <c r="G59" i="27" s="1"/>
  <c r="D58" i="27"/>
  <c r="G58" i="27" s="1"/>
  <c r="D57" i="27"/>
  <c r="G57" i="27" s="1"/>
  <c r="D56" i="27"/>
  <c r="G56" i="27" s="1"/>
  <c r="D55" i="27"/>
  <c r="G55" i="27" s="1"/>
  <c r="D54" i="27"/>
  <c r="G54" i="27" s="1"/>
  <c r="D53" i="27"/>
  <c r="G53" i="27" s="1"/>
  <c r="D52" i="27"/>
  <c r="G52" i="27" s="1"/>
  <c r="D51" i="27"/>
  <c r="G51" i="27" s="1"/>
  <c r="D50" i="27"/>
  <c r="G50" i="27" s="1"/>
  <c r="D49" i="27"/>
  <c r="G49" i="27" s="1"/>
  <c r="D48" i="27"/>
  <c r="G48" i="27" s="1"/>
  <c r="D47" i="27"/>
  <c r="G47" i="27" s="1"/>
  <c r="D46" i="27"/>
  <c r="G46" i="27" s="1"/>
  <c r="D45" i="27"/>
  <c r="G45" i="27" s="1"/>
  <c r="D44" i="27"/>
  <c r="G44" i="27" s="1"/>
  <c r="D43" i="27"/>
  <c r="G43" i="27" s="1"/>
  <c r="D42" i="27"/>
  <c r="G42" i="27" s="1"/>
  <c r="D41" i="27"/>
  <c r="G41" i="27" s="1"/>
  <c r="D40" i="27"/>
  <c r="G40" i="27" s="1"/>
  <c r="D39" i="27"/>
  <c r="G39" i="27" s="1"/>
  <c r="D38" i="27"/>
  <c r="G38" i="27" s="1"/>
  <c r="D37" i="27"/>
  <c r="G37" i="27" s="1"/>
  <c r="D36" i="27"/>
  <c r="G36" i="27" s="1"/>
  <c r="D35" i="27"/>
  <c r="G35" i="27" s="1"/>
  <c r="D34" i="27"/>
  <c r="G34" i="27" s="1"/>
  <c r="D33" i="27"/>
  <c r="G33" i="27" s="1"/>
  <c r="D32" i="27"/>
  <c r="G32" i="27" s="1"/>
  <c r="D31" i="27"/>
  <c r="G31" i="27" s="1"/>
  <c r="D30" i="27"/>
  <c r="G30" i="27" s="1"/>
  <c r="D29" i="27"/>
  <c r="G29" i="27" s="1"/>
  <c r="D28" i="27"/>
  <c r="G28" i="27" s="1"/>
  <c r="D27" i="27"/>
  <c r="G27" i="27" s="1"/>
  <c r="D26" i="27"/>
  <c r="G26" i="27" s="1"/>
  <c r="D25" i="27"/>
  <c r="G25" i="27" s="1"/>
  <c r="D24" i="27"/>
  <c r="G24" i="27" s="1"/>
  <c r="D23" i="27"/>
  <c r="G23" i="27" s="1"/>
  <c r="D22" i="27"/>
  <c r="G22" i="27" s="1"/>
  <c r="D21" i="27"/>
  <c r="G21" i="27" s="1"/>
  <c r="D20" i="27"/>
  <c r="G20" i="27" s="1"/>
  <c r="D19" i="27"/>
  <c r="G19" i="27" s="1"/>
  <c r="D18" i="27"/>
  <c r="G18" i="27" s="1"/>
  <c r="D17" i="27"/>
  <c r="G17" i="27" s="1"/>
  <c r="D16" i="27"/>
  <c r="G16" i="27" s="1"/>
  <c r="D15" i="27"/>
  <c r="G15" i="27" s="1"/>
  <c r="D14" i="27"/>
  <c r="G14" i="27" s="1"/>
  <c r="D13" i="27"/>
  <c r="G13" i="27" s="1"/>
  <c r="D12" i="27"/>
  <c r="G12" i="27" s="1"/>
  <c r="D11" i="27"/>
  <c r="G11" i="27" s="1"/>
  <c r="D10" i="27"/>
  <c r="G10" i="27" s="1"/>
  <c r="D9" i="27"/>
  <c r="G9" i="27" s="1"/>
  <c r="D8" i="27"/>
  <c r="G8" i="27" s="1"/>
  <c r="D7" i="27"/>
  <c r="G7" i="27" s="1"/>
  <c r="D6" i="27"/>
  <c r="G6" i="27" s="1"/>
  <c r="D5" i="27"/>
  <c r="G5" i="27" s="1"/>
  <c r="D4" i="27"/>
  <c r="G4" i="27" s="1"/>
  <c r="K13" i="23"/>
  <c r="K20" i="23" s="1"/>
  <c r="K14" i="23"/>
  <c r="D117" i="23"/>
  <c r="G117" i="23" s="1"/>
  <c r="AA81" i="12" s="1"/>
  <c r="D116" i="23"/>
  <c r="G116" i="23" s="1"/>
  <c r="AA80" i="12" s="1"/>
  <c r="D115" i="23"/>
  <c r="G115" i="23" s="1"/>
  <c r="AA79" i="12" s="1"/>
  <c r="D114" i="23"/>
  <c r="G114" i="23" s="1"/>
  <c r="AA78" i="12" s="1"/>
  <c r="D113" i="23"/>
  <c r="G113" i="23" s="1"/>
  <c r="AA77" i="12" s="1"/>
  <c r="D112" i="23"/>
  <c r="G112" i="23" s="1"/>
  <c r="AA76" i="12" s="1"/>
  <c r="D111" i="23"/>
  <c r="G111" i="23" s="1"/>
  <c r="AA75" i="12" s="1"/>
  <c r="D110" i="23"/>
  <c r="G110" i="23" s="1"/>
  <c r="AA100" i="12" s="1"/>
  <c r="D109" i="23"/>
  <c r="G109" i="23" s="1"/>
  <c r="AA99" i="12" s="1"/>
  <c r="D108" i="23"/>
  <c r="G108" i="23" s="1"/>
  <c r="AA98" i="12" s="1"/>
  <c r="D107" i="23"/>
  <c r="G107" i="23" s="1"/>
  <c r="AA97" i="12" s="1"/>
  <c r="D106" i="23"/>
  <c r="G106" i="23" s="1"/>
  <c r="AA96" i="12" s="1"/>
  <c r="D105" i="23"/>
  <c r="G105" i="23" s="1"/>
  <c r="AA95" i="12" s="1"/>
  <c r="D104" i="23"/>
  <c r="G104" i="23" s="1"/>
  <c r="AA113" i="12" s="1"/>
  <c r="D103" i="23"/>
  <c r="G103" i="23" s="1"/>
  <c r="AA112" i="12" s="1"/>
  <c r="D102" i="23"/>
  <c r="G102" i="23" s="1"/>
  <c r="AA111" i="12" s="1"/>
  <c r="D101" i="23"/>
  <c r="G101" i="23" s="1"/>
  <c r="AA110" i="12" s="1"/>
  <c r="D100" i="23"/>
  <c r="G100" i="23" s="1"/>
  <c r="AA109" i="12" s="1"/>
  <c r="D99" i="23"/>
  <c r="G99" i="23" s="1"/>
  <c r="AA108" i="12" s="1"/>
  <c r="D98" i="23"/>
  <c r="G98" i="23" s="1"/>
  <c r="AA107" i="12" s="1"/>
  <c r="D97" i="23"/>
  <c r="G97" i="23" s="1"/>
  <c r="AA106" i="12" s="1"/>
  <c r="D96" i="23"/>
  <c r="G96" i="23" s="1"/>
  <c r="AA105" i="12" s="1"/>
  <c r="D95" i="23"/>
  <c r="G95" i="23" s="1"/>
  <c r="AA104" i="12" s="1"/>
  <c r="D94" i="23"/>
  <c r="G94" i="23" s="1"/>
  <c r="AA103" i="12" s="1"/>
  <c r="D93" i="23"/>
  <c r="G93" i="23" s="1"/>
  <c r="AA102" i="12" s="1"/>
  <c r="D92" i="23"/>
  <c r="G92" i="23" s="1"/>
  <c r="AA101" i="12" s="1"/>
  <c r="D91" i="23"/>
  <c r="G91" i="23" s="1"/>
  <c r="AA94" i="12" s="1"/>
  <c r="D90" i="23"/>
  <c r="G90" i="23" s="1"/>
  <c r="AA93" i="12" s="1"/>
  <c r="D89" i="23"/>
  <c r="G89" i="23" s="1"/>
  <c r="AA92" i="12" s="1"/>
  <c r="D88" i="23"/>
  <c r="G88" i="23" s="1"/>
  <c r="AA91" i="12" s="1"/>
  <c r="D87" i="23"/>
  <c r="G87" i="23" s="1"/>
  <c r="AA90" i="12" s="1"/>
  <c r="D86" i="23"/>
  <c r="G86" i="23" s="1"/>
  <c r="AA89" i="12" s="1"/>
  <c r="D85" i="23"/>
  <c r="G85" i="23" s="1"/>
  <c r="AA88" i="12" s="1"/>
  <c r="D84" i="23"/>
  <c r="G84" i="23" s="1"/>
  <c r="AA87" i="12" s="1"/>
  <c r="D83" i="23"/>
  <c r="G83" i="23" s="1"/>
  <c r="AA86" i="12" s="1"/>
  <c r="D82" i="23"/>
  <c r="G82" i="23" s="1"/>
  <c r="AA85" i="12" s="1"/>
  <c r="D81" i="23"/>
  <c r="G81" i="23" s="1"/>
  <c r="AA84" i="12" s="1"/>
  <c r="D80" i="23"/>
  <c r="G80" i="23" s="1"/>
  <c r="AA83" i="12" s="1"/>
  <c r="D79" i="23"/>
  <c r="G79" i="23" s="1"/>
  <c r="AA82" i="12" s="1"/>
  <c r="D78" i="23"/>
  <c r="G78" i="23" s="1"/>
  <c r="AA74" i="12" s="1"/>
  <c r="D77" i="23"/>
  <c r="G77" i="23" s="1"/>
  <c r="AA73" i="12" s="1"/>
  <c r="D76" i="23"/>
  <c r="G76" i="23" s="1"/>
  <c r="AA72" i="12" s="1"/>
  <c r="D75" i="23"/>
  <c r="G75" i="23" s="1"/>
  <c r="AA71" i="12" s="1"/>
  <c r="D74" i="23"/>
  <c r="G74" i="23" s="1"/>
  <c r="AA70" i="12" s="1"/>
  <c r="D73" i="23"/>
  <c r="G73" i="23" s="1"/>
  <c r="AA69" i="12" s="1"/>
  <c r="D72" i="23"/>
  <c r="G72" i="23" s="1"/>
  <c r="AA68" i="12" s="1"/>
  <c r="D71" i="23"/>
  <c r="G71" i="23" s="1"/>
  <c r="AA67" i="12" s="1"/>
  <c r="D70" i="23"/>
  <c r="G70" i="23" s="1"/>
  <c r="AA66" i="12" s="1"/>
  <c r="D69" i="23"/>
  <c r="G69" i="23" s="1"/>
  <c r="AA65" i="12" s="1"/>
  <c r="D68" i="23"/>
  <c r="G68" i="23" s="1"/>
  <c r="AA64" i="12" s="1"/>
  <c r="D67" i="23"/>
  <c r="G67" i="23" s="1"/>
  <c r="AA63" i="12" s="1"/>
  <c r="D66" i="23"/>
  <c r="G66" i="23" s="1"/>
  <c r="AA62" i="12" s="1"/>
  <c r="D65" i="23"/>
  <c r="G65" i="23" s="1"/>
  <c r="AA61" i="12" s="1"/>
  <c r="D64" i="23"/>
  <c r="G64" i="23" s="1"/>
  <c r="AA60" i="12" s="1"/>
  <c r="D63" i="23"/>
  <c r="G63" i="23" s="1"/>
  <c r="AA59" i="12" s="1"/>
  <c r="D62" i="23"/>
  <c r="G62" i="23" s="1"/>
  <c r="AA58" i="12" s="1"/>
  <c r="D61" i="23"/>
  <c r="G61" i="23" s="1"/>
  <c r="AA57" i="12" s="1"/>
  <c r="D60" i="23"/>
  <c r="G60" i="23" s="1"/>
  <c r="AA56" i="12" s="1"/>
  <c r="D59" i="23"/>
  <c r="G59" i="23" s="1"/>
  <c r="AA55" i="12" s="1"/>
  <c r="D58" i="23"/>
  <c r="G58" i="23" s="1"/>
  <c r="AA54" i="12" s="1"/>
  <c r="D57" i="23"/>
  <c r="G57" i="23" s="1"/>
  <c r="AA53" i="12" s="1"/>
  <c r="D56" i="23"/>
  <c r="G56" i="23" s="1"/>
  <c r="AA52" i="12" s="1"/>
  <c r="D55" i="23"/>
  <c r="G55" i="23" s="1"/>
  <c r="AA51" i="12" s="1"/>
  <c r="D54" i="23"/>
  <c r="G54" i="23" s="1"/>
  <c r="AA50" i="12" s="1"/>
  <c r="D53" i="23"/>
  <c r="G53" i="23" s="1"/>
  <c r="AA49" i="12" s="1"/>
  <c r="D52" i="23"/>
  <c r="G52" i="23" s="1"/>
  <c r="AA48" i="12" s="1"/>
  <c r="D51" i="23"/>
  <c r="G51" i="23" s="1"/>
  <c r="AA47" i="12" s="1"/>
  <c r="D50" i="23"/>
  <c r="G50" i="23" s="1"/>
  <c r="AA46" i="12" s="1"/>
  <c r="D49" i="23"/>
  <c r="G49" i="23" s="1"/>
  <c r="AA45" i="12" s="1"/>
  <c r="D48" i="23"/>
  <c r="G48" i="23" s="1"/>
  <c r="AA44" i="12" s="1"/>
  <c r="D47" i="23"/>
  <c r="G47" i="23" s="1"/>
  <c r="AA43" i="12" s="1"/>
  <c r="D46" i="23"/>
  <c r="G46" i="23" s="1"/>
  <c r="AA42" i="12" s="1"/>
  <c r="D45" i="23"/>
  <c r="G45" i="23" s="1"/>
  <c r="AA41" i="12" s="1"/>
  <c r="D44" i="23"/>
  <c r="G44" i="23" s="1"/>
  <c r="AA40" i="12" s="1"/>
  <c r="D43" i="23"/>
  <c r="G43" i="23" s="1"/>
  <c r="AA39" i="12" s="1"/>
  <c r="D42" i="23"/>
  <c r="G42" i="23" s="1"/>
  <c r="AA38" i="12" s="1"/>
  <c r="D41" i="23"/>
  <c r="G41" i="23" s="1"/>
  <c r="AA37" i="12" s="1"/>
  <c r="D40" i="23"/>
  <c r="G40" i="23" s="1"/>
  <c r="AA36" i="12" s="1"/>
  <c r="D39" i="23"/>
  <c r="G39" i="23" s="1"/>
  <c r="AA35" i="12" s="1"/>
  <c r="D38" i="23"/>
  <c r="G38" i="23" s="1"/>
  <c r="AA34" i="12" s="1"/>
  <c r="D37" i="23"/>
  <c r="G37" i="23" s="1"/>
  <c r="AA33" i="12" s="1"/>
  <c r="D36" i="23"/>
  <c r="G36" i="23" s="1"/>
  <c r="AA32" i="12" s="1"/>
  <c r="D35" i="23"/>
  <c r="G35" i="23" s="1"/>
  <c r="AA31" i="12" s="1"/>
  <c r="D34" i="23"/>
  <c r="G34" i="23" s="1"/>
  <c r="AA30" i="12" s="1"/>
  <c r="D33" i="23"/>
  <c r="G33" i="23" s="1"/>
  <c r="AA29" i="12" s="1"/>
  <c r="D32" i="23"/>
  <c r="G32" i="23" s="1"/>
  <c r="AA28" i="12" s="1"/>
  <c r="D31" i="23"/>
  <c r="G31" i="23" s="1"/>
  <c r="AA27" i="12" s="1"/>
  <c r="D30" i="23"/>
  <c r="G30" i="23" s="1"/>
  <c r="AA26" i="12" s="1"/>
  <c r="D29" i="23"/>
  <c r="G29" i="23" s="1"/>
  <c r="AA25" i="12" s="1"/>
  <c r="D28" i="23"/>
  <c r="G28" i="23" s="1"/>
  <c r="AA24" i="12" s="1"/>
  <c r="D27" i="23"/>
  <c r="G27" i="23" s="1"/>
  <c r="AA23" i="12" s="1"/>
  <c r="D26" i="23"/>
  <c r="G26" i="23" s="1"/>
  <c r="AA22" i="12" s="1"/>
  <c r="D25" i="23"/>
  <c r="G25" i="23" s="1"/>
  <c r="AA21" i="12" s="1"/>
  <c r="D24" i="23"/>
  <c r="G24" i="23" s="1"/>
  <c r="AA20" i="12" s="1"/>
  <c r="D23" i="23"/>
  <c r="G23" i="23" s="1"/>
  <c r="AA19" i="12" s="1"/>
  <c r="D22" i="23"/>
  <c r="G22" i="23" s="1"/>
  <c r="AA18" i="12" s="1"/>
  <c r="D21" i="23"/>
  <c r="G21" i="23" s="1"/>
  <c r="AA17" i="12" s="1"/>
  <c r="D20" i="23"/>
  <c r="G20" i="23" s="1"/>
  <c r="AA16" i="12" s="1"/>
  <c r="D19" i="23"/>
  <c r="G19" i="23" s="1"/>
  <c r="AA15" i="12" s="1"/>
  <c r="D18" i="23"/>
  <c r="G18" i="23" s="1"/>
  <c r="AA14" i="12" s="1"/>
  <c r="D17" i="23"/>
  <c r="G17" i="23" s="1"/>
  <c r="AA13" i="12" s="1"/>
  <c r="D16" i="23"/>
  <c r="G16" i="23" s="1"/>
  <c r="AA12" i="12" s="1"/>
  <c r="D15" i="23"/>
  <c r="G15" i="23" s="1"/>
  <c r="AA11" i="12" s="1"/>
  <c r="D14" i="23"/>
  <c r="G14" i="23" s="1"/>
  <c r="AA10" i="12" s="1"/>
  <c r="D13" i="23"/>
  <c r="G13" i="23" s="1"/>
  <c r="AA9" i="12" s="1"/>
  <c r="D12" i="23"/>
  <c r="G12" i="23" s="1"/>
  <c r="AA8" i="12" s="1"/>
  <c r="D11" i="23"/>
  <c r="G11" i="23" s="1"/>
  <c r="AA7" i="12" s="1"/>
  <c r="D10" i="23"/>
  <c r="G10" i="23" s="1"/>
  <c r="AA6" i="12" s="1"/>
  <c r="D9" i="23"/>
  <c r="G9" i="23" s="1"/>
  <c r="AA119" i="12" s="1"/>
  <c r="D8" i="23"/>
  <c r="G8" i="23" s="1"/>
  <c r="AA118" i="12" s="1"/>
  <c r="D7" i="23"/>
  <c r="G7" i="23" s="1"/>
  <c r="AA117" i="12" s="1"/>
  <c r="D6" i="23"/>
  <c r="G6" i="23" s="1"/>
  <c r="AA116" i="12" s="1"/>
  <c r="D5" i="23"/>
  <c r="G5" i="23" s="1"/>
  <c r="AA115" i="12" s="1"/>
  <c r="D4" i="23"/>
  <c r="G4" i="23" s="1"/>
  <c r="D117" i="22"/>
  <c r="G117" i="22" s="1"/>
  <c r="D116" i="22"/>
  <c r="G116" i="22" s="1"/>
  <c r="D115" i="22"/>
  <c r="G115" i="22" s="1"/>
  <c r="D114" i="22"/>
  <c r="G114" i="22" s="1"/>
  <c r="D113" i="22"/>
  <c r="G113" i="22" s="1"/>
  <c r="D112" i="22"/>
  <c r="G112" i="22" s="1"/>
  <c r="D111" i="22"/>
  <c r="G111" i="22" s="1"/>
  <c r="D110" i="22"/>
  <c r="G110" i="22" s="1"/>
  <c r="D109" i="22"/>
  <c r="G109" i="22" s="1"/>
  <c r="D108" i="22"/>
  <c r="G108" i="22" s="1"/>
  <c r="D107" i="22"/>
  <c r="G107" i="22" s="1"/>
  <c r="D106" i="22"/>
  <c r="G106" i="22" s="1"/>
  <c r="D105" i="22"/>
  <c r="G105" i="22" s="1"/>
  <c r="D104" i="22"/>
  <c r="G104" i="22" s="1"/>
  <c r="D103" i="22"/>
  <c r="G103" i="22" s="1"/>
  <c r="D102" i="22"/>
  <c r="G102" i="22" s="1"/>
  <c r="D101" i="22"/>
  <c r="G101" i="22" s="1"/>
  <c r="D100" i="22"/>
  <c r="G100" i="22" s="1"/>
  <c r="D99" i="22"/>
  <c r="G99" i="22" s="1"/>
  <c r="D98" i="22"/>
  <c r="G98" i="22" s="1"/>
  <c r="D97" i="22"/>
  <c r="G97" i="22" s="1"/>
  <c r="D96" i="22"/>
  <c r="G96" i="22" s="1"/>
  <c r="D95" i="22"/>
  <c r="G95" i="22" s="1"/>
  <c r="D94" i="22"/>
  <c r="G94" i="22" s="1"/>
  <c r="D93" i="22"/>
  <c r="G93" i="22" s="1"/>
  <c r="D92" i="22"/>
  <c r="G92" i="22" s="1"/>
  <c r="D91" i="22"/>
  <c r="G91" i="22" s="1"/>
  <c r="D90" i="22"/>
  <c r="G90" i="22" s="1"/>
  <c r="D89" i="22"/>
  <c r="G89" i="22" s="1"/>
  <c r="D88" i="22"/>
  <c r="G88" i="22" s="1"/>
  <c r="D87" i="22"/>
  <c r="G87" i="22" s="1"/>
  <c r="D86" i="22"/>
  <c r="G86" i="22" s="1"/>
  <c r="D85" i="22"/>
  <c r="G85" i="22" s="1"/>
  <c r="D84" i="22"/>
  <c r="G84" i="22" s="1"/>
  <c r="D83" i="22"/>
  <c r="G83" i="22" s="1"/>
  <c r="D82" i="22"/>
  <c r="G82" i="22" s="1"/>
  <c r="D81" i="22"/>
  <c r="G81" i="22" s="1"/>
  <c r="D80" i="22"/>
  <c r="G80" i="22" s="1"/>
  <c r="D79" i="22"/>
  <c r="G79" i="22" s="1"/>
  <c r="D78" i="22"/>
  <c r="G78" i="22" s="1"/>
  <c r="D77" i="22"/>
  <c r="G77" i="22" s="1"/>
  <c r="D76" i="22"/>
  <c r="G76" i="22" s="1"/>
  <c r="D75" i="22"/>
  <c r="G75" i="22" s="1"/>
  <c r="D74" i="22"/>
  <c r="G74" i="22" s="1"/>
  <c r="D73" i="22"/>
  <c r="G73" i="22" s="1"/>
  <c r="D72" i="22"/>
  <c r="G72" i="22" s="1"/>
  <c r="D71" i="22"/>
  <c r="G71" i="22" s="1"/>
  <c r="D70" i="22"/>
  <c r="G70" i="22" s="1"/>
  <c r="D69" i="22"/>
  <c r="G69" i="22" s="1"/>
  <c r="D68" i="22"/>
  <c r="G68" i="22" s="1"/>
  <c r="D67" i="22"/>
  <c r="G67" i="22" s="1"/>
  <c r="D66" i="22"/>
  <c r="G66" i="22" s="1"/>
  <c r="D65" i="22"/>
  <c r="G65" i="22" s="1"/>
  <c r="D64" i="22"/>
  <c r="G64" i="22" s="1"/>
  <c r="D63" i="22"/>
  <c r="G63" i="22" s="1"/>
  <c r="D62" i="22"/>
  <c r="G62" i="22" s="1"/>
  <c r="D61" i="22"/>
  <c r="G61" i="22" s="1"/>
  <c r="D60" i="22"/>
  <c r="G60" i="22" s="1"/>
  <c r="D59" i="22"/>
  <c r="G59" i="22" s="1"/>
  <c r="D58" i="22"/>
  <c r="G58" i="22" s="1"/>
  <c r="D57" i="22"/>
  <c r="G57" i="22" s="1"/>
  <c r="D56" i="22"/>
  <c r="G56" i="22" s="1"/>
  <c r="D55" i="22"/>
  <c r="G55" i="22" s="1"/>
  <c r="D54" i="22"/>
  <c r="G54" i="22" s="1"/>
  <c r="D53" i="22"/>
  <c r="G53" i="22" s="1"/>
  <c r="D52" i="22"/>
  <c r="G52" i="22" s="1"/>
  <c r="D51" i="22"/>
  <c r="G51" i="22" s="1"/>
  <c r="D50" i="22"/>
  <c r="G50" i="22" s="1"/>
  <c r="D49" i="22"/>
  <c r="G49" i="22" s="1"/>
  <c r="D48" i="22"/>
  <c r="G48" i="22" s="1"/>
  <c r="D47" i="22"/>
  <c r="G47" i="22" s="1"/>
  <c r="D46" i="22"/>
  <c r="G46" i="22" s="1"/>
  <c r="D45" i="22"/>
  <c r="G45" i="22" s="1"/>
  <c r="D44" i="22"/>
  <c r="G44" i="22" s="1"/>
  <c r="D43" i="22"/>
  <c r="G43" i="22" s="1"/>
  <c r="D42" i="22"/>
  <c r="G42" i="22" s="1"/>
  <c r="D41" i="22"/>
  <c r="G41" i="22" s="1"/>
  <c r="D40" i="22"/>
  <c r="G40" i="22" s="1"/>
  <c r="D39" i="22"/>
  <c r="G39" i="22" s="1"/>
  <c r="D38" i="22"/>
  <c r="G38" i="22" s="1"/>
  <c r="D37" i="22"/>
  <c r="G37" i="22" s="1"/>
  <c r="D36" i="22"/>
  <c r="G36" i="22" s="1"/>
  <c r="D35" i="22"/>
  <c r="G35" i="22" s="1"/>
  <c r="D34" i="22"/>
  <c r="G34" i="22" s="1"/>
  <c r="D33" i="22"/>
  <c r="G33" i="22" s="1"/>
  <c r="D32" i="22"/>
  <c r="G32" i="22" s="1"/>
  <c r="D31" i="22"/>
  <c r="G31" i="22" s="1"/>
  <c r="D30" i="22"/>
  <c r="G30" i="22" s="1"/>
  <c r="D29" i="22"/>
  <c r="G29" i="22" s="1"/>
  <c r="D27" i="22"/>
  <c r="G27" i="22" s="1"/>
  <c r="D26" i="22"/>
  <c r="G26" i="22" s="1"/>
  <c r="D25" i="22"/>
  <c r="G25" i="22" s="1"/>
  <c r="D24" i="22"/>
  <c r="G24" i="22" s="1"/>
  <c r="D23" i="22"/>
  <c r="G23" i="22" s="1"/>
  <c r="D21" i="22"/>
  <c r="G21" i="22" s="1"/>
  <c r="D20" i="22"/>
  <c r="G20" i="22" s="1"/>
  <c r="D19" i="22"/>
  <c r="G19" i="22" s="1"/>
  <c r="D18" i="22"/>
  <c r="G18" i="22" s="1"/>
  <c r="D17" i="22"/>
  <c r="G17" i="22" s="1"/>
  <c r="D16" i="22"/>
  <c r="G16" i="22" s="1"/>
  <c r="D15" i="22"/>
  <c r="G15" i="22" s="1"/>
  <c r="D14" i="22"/>
  <c r="G14" i="22" s="1"/>
  <c r="D13" i="22"/>
  <c r="G13" i="22" s="1"/>
  <c r="D12" i="22"/>
  <c r="G12" i="22" s="1"/>
  <c r="D11" i="22"/>
  <c r="G11" i="22" s="1"/>
  <c r="D10" i="22"/>
  <c r="G10" i="22" s="1"/>
  <c r="D9" i="22"/>
  <c r="G9" i="22" s="1"/>
  <c r="D8" i="22"/>
  <c r="G8" i="22" s="1"/>
  <c r="D7" i="22"/>
  <c r="G7" i="22" s="1"/>
  <c r="D6" i="22"/>
  <c r="G6" i="22" s="1"/>
  <c r="D5" i="22"/>
  <c r="G5" i="22" s="1"/>
  <c r="D4" i="22"/>
  <c r="G4" i="22" s="1"/>
  <c r="AI114" i="12" l="1"/>
  <c r="AI116" i="12"/>
  <c r="AI118" i="12"/>
  <c r="AI6" i="12"/>
  <c r="AI8" i="12"/>
  <c r="AI10" i="12"/>
  <c r="AI12" i="12"/>
  <c r="AI14" i="12"/>
  <c r="AI16" i="12"/>
  <c r="AI18" i="12"/>
  <c r="AI20" i="12"/>
  <c r="AI22" i="12"/>
  <c r="AI24" i="12"/>
  <c r="AI26" i="12"/>
  <c r="AI28" i="12"/>
  <c r="AI30" i="12"/>
  <c r="AI32" i="12"/>
  <c r="AI34" i="12"/>
  <c r="AI36" i="12"/>
  <c r="AI38" i="12"/>
  <c r="AI40" i="12"/>
  <c r="AI42" i="12"/>
  <c r="AI44" i="12"/>
  <c r="AI46" i="12"/>
  <c r="AI48" i="12"/>
  <c r="AI50" i="12"/>
  <c r="AI52" i="12"/>
  <c r="AI54" i="12"/>
  <c r="AI56" i="12"/>
  <c r="AI58" i="12"/>
  <c r="AI60" i="12"/>
  <c r="AI62" i="12"/>
  <c r="AI64" i="12"/>
  <c r="AI66" i="12"/>
  <c r="AI68" i="12"/>
  <c r="AI70" i="12"/>
  <c r="AI72" i="12"/>
  <c r="AI74" i="12"/>
  <c r="AI83" i="12"/>
  <c r="AI85" i="12"/>
  <c r="AI87" i="12"/>
  <c r="AI89" i="12"/>
  <c r="AI91" i="12"/>
  <c r="AI93" i="12"/>
  <c r="AI101" i="12"/>
  <c r="AI103" i="12"/>
  <c r="AI105" i="12"/>
  <c r="AI107" i="12"/>
  <c r="AI109" i="12"/>
  <c r="AI111" i="12"/>
  <c r="AI113" i="12"/>
  <c r="AI96" i="12"/>
  <c r="AI98" i="12"/>
  <c r="AI100" i="12"/>
  <c r="AI76" i="12"/>
  <c r="AI78" i="12"/>
  <c r="AI80" i="12"/>
  <c r="AI115" i="12"/>
  <c r="AI117" i="12"/>
  <c r="AI119" i="12"/>
  <c r="AI7" i="12"/>
  <c r="AI9" i="12"/>
  <c r="AI11" i="12"/>
  <c r="AI13" i="12"/>
  <c r="AI15" i="12"/>
  <c r="AI17" i="12"/>
  <c r="AI19" i="12"/>
  <c r="AI21" i="12"/>
  <c r="AI23" i="12"/>
  <c r="AI25" i="12"/>
  <c r="AI27" i="12"/>
  <c r="AI29" i="12"/>
  <c r="AI31" i="12"/>
  <c r="AI33" i="12"/>
  <c r="AI35" i="12"/>
  <c r="AI37" i="12"/>
  <c r="AI39" i="12"/>
  <c r="AI41" i="12"/>
  <c r="AI43" i="12"/>
  <c r="AI45" i="12"/>
  <c r="AI47" i="12"/>
  <c r="AI49" i="12"/>
  <c r="AI51" i="12"/>
  <c r="AI53" i="12"/>
  <c r="AI55" i="12"/>
  <c r="AI57" i="12"/>
  <c r="AI59" i="12"/>
  <c r="AI61" i="12"/>
  <c r="AI63" i="12"/>
  <c r="AI65" i="12"/>
  <c r="AI67" i="12"/>
  <c r="AI69" i="12"/>
  <c r="AI71" i="12"/>
  <c r="AI73" i="12"/>
  <c r="AI82" i="12"/>
  <c r="AI84" i="12"/>
  <c r="AI86" i="12"/>
  <c r="AI88" i="12"/>
  <c r="AI90" i="12"/>
  <c r="AI92" i="12"/>
  <c r="AI94" i="12"/>
  <c r="AI102" i="12"/>
  <c r="AI104" i="12"/>
  <c r="AI106" i="12"/>
  <c r="AI108" i="12"/>
  <c r="AI110" i="12"/>
  <c r="AI112" i="12"/>
  <c r="AI95" i="12"/>
  <c r="AI97" i="12"/>
  <c r="AI99" i="12"/>
  <c r="AI75" i="12"/>
  <c r="AI77" i="12"/>
  <c r="AI79" i="12"/>
  <c r="AI81" i="12"/>
  <c r="Y117" i="12"/>
  <c r="Y7" i="12"/>
  <c r="Y9" i="12"/>
  <c r="Y13" i="12"/>
  <c r="Y17" i="12"/>
  <c r="Y22" i="12"/>
  <c r="Y27" i="12"/>
  <c r="Y31" i="12"/>
  <c r="Y35" i="12"/>
  <c r="Y39" i="12"/>
  <c r="Y43" i="12"/>
  <c r="Y47" i="12"/>
  <c r="Y51" i="12"/>
  <c r="Y55" i="12"/>
  <c r="Y59" i="12"/>
  <c r="Y63" i="12"/>
  <c r="Y67" i="12"/>
  <c r="Y71" i="12"/>
  <c r="Y82" i="12"/>
  <c r="Y86" i="12"/>
  <c r="Y90" i="12"/>
  <c r="Y94" i="12"/>
  <c r="Y104" i="12"/>
  <c r="Y79" i="12"/>
  <c r="Y114" i="12"/>
  <c r="G118" i="22"/>
  <c r="Y116" i="12"/>
  <c r="Y118" i="12"/>
  <c r="Y6" i="12"/>
  <c r="Y8" i="12"/>
  <c r="Y10" i="12"/>
  <c r="Y12" i="12"/>
  <c r="Y14" i="12"/>
  <c r="Y16" i="12"/>
  <c r="Y19" i="12"/>
  <c r="Y21" i="12"/>
  <c r="Y23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56" i="12"/>
  <c r="Y58" i="12"/>
  <c r="Y60" i="12"/>
  <c r="Y62" i="12"/>
  <c r="Y64" i="12"/>
  <c r="Y66" i="12"/>
  <c r="Y68" i="12"/>
  <c r="Y70" i="12"/>
  <c r="Y72" i="12"/>
  <c r="Y74" i="12"/>
  <c r="Y83" i="12"/>
  <c r="Y85" i="12"/>
  <c r="Y87" i="12"/>
  <c r="Y89" i="12"/>
  <c r="Y91" i="12"/>
  <c r="Y93" i="12"/>
  <c r="Y101" i="12"/>
  <c r="Y103" i="12"/>
  <c r="Y105" i="12"/>
  <c r="Y107" i="12"/>
  <c r="Y109" i="12"/>
  <c r="Y111" i="12"/>
  <c r="Y113" i="12"/>
  <c r="Y96" i="12"/>
  <c r="Y98" i="12"/>
  <c r="Y100" i="12"/>
  <c r="Y76" i="12"/>
  <c r="Y78" i="12"/>
  <c r="Y80" i="12"/>
  <c r="AA114" i="12"/>
  <c r="G118" i="23"/>
  <c r="AK10" i="12"/>
  <c r="AK18" i="12"/>
  <c r="Y115" i="12"/>
  <c r="Y119" i="12"/>
  <c r="Y11" i="12"/>
  <c r="Y15" i="12"/>
  <c r="Y20" i="12"/>
  <c r="Y25" i="12"/>
  <c r="Y29" i="12"/>
  <c r="Y33" i="12"/>
  <c r="Y37" i="12"/>
  <c r="Y41" i="12"/>
  <c r="Y45" i="12"/>
  <c r="Y49" i="12"/>
  <c r="Y53" i="12"/>
  <c r="Y57" i="12"/>
  <c r="Y61" i="12"/>
  <c r="Y65" i="12"/>
  <c r="Y69" i="12"/>
  <c r="Y73" i="12"/>
  <c r="Y84" i="12"/>
  <c r="Y88" i="12"/>
  <c r="Y92" i="12"/>
  <c r="Y102" i="12"/>
  <c r="Y106" i="12"/>
  <c r="Y108" i="12"/>
  <c r="Y110" i="12"/>
  <c r="Y112" i="12"/>
  <c r="Y95" i="12"/>
  <c r="Y97" i="12"/>
  <c r="Y99" i="12"/>
  <c r="Y75" i="12"/>
  <c r="Y77" i="12"/>
  <c r="Y81" i="12"/>
  <c r="G30" i="28"/>
  <c r="J30" i="28" s="1"/>
  <c r="H30" i="28"/>
  <c r="I30" i="28" s="1"/>
  <c r="G38" i="28"/>
  <c r="J38" i="28" s="1"/>
  <c r="H38" i="28"/>
  <c r="I38" i="28" s="1"/>
  <c r="G46" i="28"/>
  <c r="H46" i="28"/>
  <c r="I46" i="28" s="1"/>
  <c r="G54" i="28"/>
  <c r="J54" i="28" s="1"/>
  <c r="H54" i="28"/>
  <c r="I54" i="28" s="1"/>
  <c r="G62" i="28"/>
  <c r="J62" i="28" s="1"/>
  <c r="H62" i="28"/>
  <c r="I62" i="28" s="1"/>
  <c r="H74" i="28"/>
  <c r="I74" i="28" s="1"/>
  <c r="G74" i="28"/>
  <c r="J74" i="28" s="1"/>
  <c r="G82" i="28"/>
  <c r="J82" i="28" s="1"/>
  <c r="H82" i="28"/>
  <c r="G90" i="28"/>
  <c r="J90" i="28" s="1"/>
  <c r="H90" i="28"/>
  <c r="I90" i="28" s="1"/>
  <c r="G98" i="28"/>
  <c r="J98" i="28" s="1"/>
  <c r="H98" i="28"/>
  <c r="I98" i="28" s="1"/>
  <c r="G106" i="28"/>
  <c r="J106" i="28" s="1"/>
  <c r="H106" i="28"/>
  <c r="I106" i="28" s="1"/>
  <c r="G114" i="28"/>
  <c r="J114" i="28" s="1"/>
  <c r="H114" i="28"/>
  <c r="I114" i="28" s="1"/>
  <c r="G52" i="28"/>
  <c r="J52" i="28" s="1"/>
  <c r="H52" i="28"/>
  <c r="I52" i="28" s="1"/>
  <c r="G56" i="28"/>
  <c r="J56" i="28" s="1"/>
  <c r="H56" i="28"/>
  <c r="I56" i="28" s="1"/>
  <c r="G60" i="28"/>
  <c r="J60" i="28" s="1"/>
  <c r="H60" i="28"/>
  <c r="I60" i="28" s="1"/>
  <c r="G64" i="28"/>
  <c r="J64" i="28" s="1"/>
  <c r="H64" i="28"/>
  <c r="I64" i="28" s="1"/>
  <c r="G68" i="28"/>
  <c r="J68" i="28" s="1"/>
  <c r="H68" i="28"/>
  <c r="I68" i="28" s="1"/>
  <c r="G76" i="28"/>
  <c r="J76" i="28" s="1"/>
  <c r="H76" i="28"/>
  <c r="G80" i="28"/>
  <c r="J80" i="28" s="1"/>
  <c r="H80" i="28"/>
  <c r="G84" i="28"/>
  <c r="J84" i="28" s="1"/>
  <c r="H84" i="28"/>
  <c r="I84" i="28" s="1"/>
  <c r="G88" i="28"/>
  <c r="J88" i="28" s="1"/>
  <c r="H88" i="28"/>
  <c r="I88" i="28" s="1"/>
  <c r="G92" i="28"/>
  <c r="J92" i="28" s="1"/>
  <c r="H92" i="28"/>
  <c r="I92" i="28" s="1"/>
  <c r="G96" i="28"/>
  <c r="J96" i="28" s="1"/>
  <c r="H96" i="28"/>
  <c r="I96" i="28" s="1"/>
  <c r="G100" i="28"/>
  <c r="J100" i="28" s="1"/>
  <c r="H100" i="28"/>
  <c r="I100" i="28" s="1"/>
  <c r="G104" i="28"/>
  <c r="J104" i="28" s="1"/>
  <c r="H104" i="28"/>
  <c r="I104" i="28" s="1"/>
  <c r="G108" i="28"/>
  <c r="J108" i="28" s="1"/>
  <c r="H108" i="28"/>
  <c r="I108" i="28" s="1"/>
  <c r="G112" i="28"/>
  <c r="J112" i="28" s="1"/>
  <c r="H112" i="28"/>
  <c r="I112" i="28" s="1"/>
  <c r="G6" i="28"/>
  <c r="J6" i="28" s="1"/>
  <c r="G10" i="28"/>
  <c r="J10" i="28" s="1"/>
  <c r="G18" i="28"/>
  <c r="J18" i="28" s="1"/>
  <c r="G26" i="28"/>
  <c r="J26" i="28" s="1"/>
  <c r="G34" i="28"/>
  <c r="J34" i="28" s="1"/>
  <c r="G42" i="28"/>
  <c r="J42" i="28" s="1"/>
  <c r="G50" i="28"/>
  <c r="J50" i="28" s="1"/>
  <c r="G58" i="28"/>
  <c r="J58" i="28" s="1"/>
  <c r="G66" i="28"/>
  <c r="J66" i="28" s="1"/>
  <c r="G70" i="28"/>
  <c r="J70" i="28" s="1"/>
  <c r="G78" i="28"/>
  <c r="J78" i="28" s="1"/>
  <c r="G86" i="28"/>
  <c r="J86" i="28" s="1"/>
  <c r="G94" i="28"/>
  <c r="J94" i="28" s="1"/>
  <c r="G102" i="28"/>
  <c r="J102" i="28" s="1"/>
  <c r="G110" i="28"/>
  <c r="J110" i="28" s="1"/>
  <c r="G7" i="28"/>
  <c r="J7" i="28" s="1"/>
  <c r="G11" i="28"/>
  <c r="J11" i="28" s="1"/>
  <c r="G15" i="28"/>
  <c r="J15" i="28" s="1"/>
  <c r="G19" i="28"/>
  <c r="J19" i="28" s="1"/>
  <c r="G23" i="28"/>
  <c r="J23" i="28" s="1"/>
  <c r="G27" i="28"/>
  <c r="J27" i="28" s="1"/>
  <c r="G31" i="28"/>
  <c r="J31" i="28" s="1"/>
  <c r="G35" i="28"/>
  <c r="J35" i="28" s="1"/>
  <c r="G39" i="28"/>
  <c r="J39" i="28" s="1"/>
  <c r="G43" i="28"/>
  <c r="J43" i="28" s="1"/>
  <c r="G47" i="28"/>
  <c r="J47" i="28" s="1"/>
  <c r="G51" i="28"/>
  <c r="J51" i="28" s="1"/>
  <c r="G55" i="28"/>
  <c r="J55" i="28" s="1"/>
  <c r="G59" i="28"/>
  <c r="J59" i="28" s="1"/>
  <c r="G63" i="28"/>
  <c r="J63" i="28" s="1"/>
  <c r="G67" i="28"/>
  <c r="J67" i="28" s="1"/>
  <c r="G71" i="28"/>
  <c r="J71" i="28" s="1"/>
  <c r="G75" i="28"/>
  <c r="J75" i="28" s="1"/>
  <c r="G79" i="28"/>
  <c r="J79" i="28" s="1"/>
  <c r="G83" i="28"/>
  <c r="J83" i="28" s="1"/>
  <c r="G87" i="28"/>
  <c r="J87" i="28" s="1"/>
  <c r="G91" i="28"/>
  <c r="J91" i="28" s="1"/>
  <c r="G95" i="28"/>
  <c r="J95" i="28" s="1"/>
  <c r="G99" i="28"/>
  <c r="J99" i="28" s="1"/>
  <c r="G103" i="28"/>
  <c r="J103" i="28" s="1"/>
  <c r="G107" i="28"/>
  <c r="J107" i="28" s="1"/>
  <c r="G111" i="28"/>
  <c r="J111" i="28" s="1"/>
  <c r="G115" i="28"/>
  <c r="J115" i="28" s="1"/>
  <c r="G4" i="28"/>
  <c r="J4" i="28" s="1"/>
  <c r="G8" i="28"/>
  <c r="J8" i="28" s="1"/>
  <c r="G12" i="28"/>
  <c r="J12" i="28" s="1"/>
  <c r="G16" i="28"/>
  <c r="J16" i="28" s="1"/>
  <c r="G20" i="28"/>
  <c r="J20" i="28" s="1"/>
  <c r="G24" i="28"/>
  <c r="J24" i="28" s="1"/>
  <c r="G28" i="28"/>
  <c r="J28" i="28" s="1"/>
  <c r="G32" i="28"/>
  <c r="J32" i="28" s="1"/>
  <c r="G36" i="28"/>
  <c r="J36" i="28" s="1"/>
  <c r="G40" i="28"/>
  <c r="J40" i="28" s="1"/>
  <c r="G44" i="28"/>
  <c r="J44" i="28" s="1"/>
  <c r="G48" i="28"/>
  <c r="J48" i="28" s="1"/>
  <c r="G72" i="28"/>
  <c r="J72" i="28" s="1"/>
  <c r="G116" i="28"/>
  <c r="J116" i="28" s="1"/>
  <c r="G5" i="28"/>
  <c r="J5" i="28" s="1"/>
  <c r="G9" i="28"/>
  <c r="J9" i="28" s="1"/>
  <c r="G13" i="28"/>
  <c r="J13" i="28" s="1"/>
  <c r="G17" i="28"/>
  <c r="J17" i="28" s="1"/>
  <c r="G21" i="28"/>
  <c r="J21" i="28" s="1"/>
  <c r="G25" i="28"/>
  <c r="J25" i="28" s="1"/>
  <c r="G29" i="28"/>
  <c r="J29" i="28" s="1"/>
  <c r="G33" i="28"/>
  <c r="J33" i="28" s="1"/>
  <c r="G37" i="28"/>
  <c r="J37" i="28" s="1"/>
  <c r="G41" i="28"/>
  <c r="J41" i="28" s="1"/>
  <c r="G45" i="28"/>
  <c r="J45" i="28" s="1"/>
  <c r="G49" i="28"/>
  <c r="J49" i="28" s="1"/>
  <c r="G53" i="28"/>
  <c r="J53" i="28" s="1"/>
  <c r="G57" i="28"/>
  <c r="J57" i="28" s="1"/>
  <c r="G61" i="28"/>
  <c r="J61" i="28" s="1"/>
  <c r="G65" i="28"/>
  <c r="J65" i="28" s="1"/>
  <c r="G69" i="28"/>
  <c r="J69" i="28" s="1"/>
  <c r="G73" i="28"/>
  <c r="J73" i="28" s="1"/>
  <c r="G77" i="28"/>
  <c r="J77" i="28" s="1"/>
  <c r="G81" i="28"/>
  <c r="J81" i="28" s="1"/>
  <c r="G85" i="28"/>
  <c r="J85" i="28" s="1"/>
  <c r="G89" i="28"/>
  <c r="J89" i="28" s="1"/>
  <c r="G93" i="28"/>
  <c r="J93" i="28" s="1"/>
  <c r="G97" i="28"/>
  <c r="J97" i="28" s="1"/>
  <c r="G101" i="28"/>
  <c r="J101" i="28" s="1"/>
  <c r="G105" i="28"/>
  <c r="J105" i="28" s="1"/>
  <c r="G109" i="28"/>
  <c r="J109" i="28" s="1"/>
  <c r="G113" i="28"/>
  <c r="J113" i="28" s="1"/>
  <c r="G117" i="28"/>
  <c r="J117" i="28" s="1"/>
  <c r="K14" i="20"/>
  <c r="K20" i="20"/>
  <c r="P118" i="21"/>
  <c r="K14" i="21"/>
  <c r="P118" i="17"/>
  <c r="K14" i="17"/>
  <c r="P118" i="32"/>
  <c r="K14" i="32"/>
  <c r="P118" i="31"/>
  <c r="K14" i="31"/>
  <c r="P118" i="30"/>
  <c r="K14" i="30"/>
  <c r="K14" i="29"/>
  <c r="F118" i="30"/>
  <c r="E118" i="30"/>
  <c r="D118" i="30" s="1"/>
  <c r="F118" i="29"/>
  <c r="E118" i="29"/>
  <c r="D118" i="29" s="1"/>
  <c r="AK81" i="12" l="1"/>
  <c r="AK99" i="12"/>
  <c r="AK110" i="12"/>
  <c r="AK102" i="12"/>
  <c r="AK88" i="12"/>
  <c r="AK73" i="12"/>
  <c r="AK65" i="12"/>
  <c r="AK57" i="12"/>
  <c r="AK49" i="12"/>
  <c r="AK41" i="12"/>
  <c r="AK33" i="12"/>
  <c r="AK25" i="12"/>
  <c r="AK17" i="12"/>
  <c r="AK9" i="12"/>
  <c r="AK115" i="12"/>
  <c r="AK68" i="12"/>
  <c r="AK40" i="12"/>
  <c r="AK32" i="12"/>
  <c r="AK24" i="12"/>
  <c r="AK16" i="12"/>
  <c r="AK8" i="12"/>
  <c r="AK114" i="12"/>
  <c r="AK75" i="12"/>
  <c r="AK112" i="12"/>
  <c r="AK104" i="12"/>
  <c r="AK90" i="12"/>
  <c r="AK82" i="12"/>
  <c r="AK67" i="12"/>
  <c r="AK59" i="12"/>
  <c r="AK51" i="12"/>
  <c r="AK43" i="12"/>
  <c r="AK35" i="12"/>
  <c r="AK27" i="12"/>
  <c r="AK19" i="12"/>
  <c r="AK11" i="12"/>
  <c r="AK117" i="12"/>
  <c r="AK111" i="12"/>
  <c r="AK89" i="12"/>
  <c r="AK66" i="12"/>
  <c r="AK54" i="12"/>
  <c r="AK38" i="12"/>
  <c r="AK22" i="12"/>
  <c r="AK6" i="12"/>
  <c r="AK70" i="12"/>
  <c r="AK77" i="12"/>
  <c r="AK95" i="12"/>
  <c r="AK106" i="12"/>
  <c r="AK92" i="12"/>
  <c r="AK84" i="12"/>
  <c r="AK69" i="12"/>
  <c r="AK61" i="12"/>
  <c r="AK53" i="12"/>
  <c r="AK45" i="12"/>
  <c r="AK37" i="12"/>
  <c r="AK29" i="12"/>
  <c r="AK21" i="12"/>
  <c r="AK13" i="12"/>
  <c r="AK119" i="12"/>
  <c r="AK80" i="12"/>
  <c r="AK44" i="12"/>
  <c r="AK36" i="12"/>
  <c r="AK28" i="12"/>
  <c r="AK20" i="12"/>
  <c r="AK12" i="12"/>
  <c r="AK118" i="12"/>
  <c r="AK79" i="12"/>
  <c r="AK97" i="12"/>
  <c r="AK108" i="12"/>
  <c r="AK94" i="12"/>
  <c r="AK86" i="12"/>
  <c r="AK71" i="12"/>
  <c r="AK63" i="12"/>
  <c r="AK55" i="12"/>
  <c r="AK47" i="12"/>
  <c r="AK39" i="12"/>
  <c r="AK31" i="12"/>
  <c r="AK23" i="12"/>
  <c r="AK15" i="12"/>
  <c r="AK7" i="12"/>
  <c r="AK100" i="12"/>
  <c r="AK103" i="12"/>
  <c r="AK74" i="12"/>
  <c r="AK62" i="12"/>
  <c r="AK46" i="12"/>
  <c r="AK30" i="12"/>
  <c r="AK14" i="12"/>
  <c r="AK116" i="12"/>
  <c r="AK76" i="12"/>
  <c r="AK98" i="12"/>
  <c r="AK113" i="12"/>
  <c r="AK109" i="12"/>
  <c r="AK105" i="12"/>
  <c r="AK101" i="12"/>
  <c r="AK91" i="12"/>
  <c r="AK87" i="12"/>
  <c r="AK83" i="12"/>
  <c r="AK72" i="12"/>
  <c r="AK64" i="12"/>
  <c r="AK60" i="12"/>
  <c r="AK56" i="12"/>
  <c r="AK52" i="12"/>
  <c r="AK48" i="12"/>
  <c r="AK78" i="12"/>
  <c r="AK96" i="12"/>
  <c r="AK107" i="12"/>
  <c r="AK93" i="12"/>
  <c r="AK85" i="12"/>
  <c r="AK58" i="12"/>
  <c r="AK50" i="12"/>
  <c r="J46" i="28"/>
  <c r="AK34" i="12"/>
  <c r="AK26" i="12"/>
  <c r="M14" i="28"/>
  <c r="M15" i="28" s="1"/>
  <c r="M13" i="28"/>
  <c r="K14" i="27"/>
  <c r="K15" i="27" s="1"/>
  <c r="K13" i="27"/>
  <c r="K14" i="26"/>
  <c r="K15" i="26" s="1"/>
  <c r="K13" i="26"/>
  <c r="J14" i="25"/>
  <c r="J15" i="25" s="1"/>
  <c r="J13" i="25"/>
  <c r="K15" i="23"/>
  <c r="K19" i="23" s="1"/>
  <c r="K18" i="23" s="1"/>
  <c r="K15" i="21"/>
  <c r="K13" i="21"/>
  <c r="K20" i="21" s="1"/>
  <c r="K15" i="20"/>
  <c r="K15" i="19"/>
  <c r="K15" i="18"/>
  <c r="K15" i="17"/>
  <c r="K19" i="17" s="1"/>
  <c r="K18" i="17" s="1"/>
  <c r="K15" i="32"/>
  <c r="K15" i="31"/>
  <c r="K15" i="30"/>
  <c r="K15" i="29"/>
  <c r="AK42" i="12" l="1"/>
  <c r="J118" i="28"/>
  <c r="K19" i="19"/>
  <c r="K18" i="19" s="1"/>
  <c r="K21" i="19"/>
  <c r="K22" i="19" s="1"/>
  <c r="K19" i="18"/>
  <c r="K18" i="18" s="1"/>
  <c r="K21" i="18"/>
  <c r="K22" i="18" s="1"/>
  <c r="G109" i="17"/>
  <c r="O112" i="12" s="1"/>
  <c r="G105" i="17"/>
  <c r="O108" i="12" s="1"/>
  <c r="G89" i="17"/>
  <c r="O91" i="12" s="1"/>
  <c r="G65" i="17"/>
  <c r="O67" i="12" s="1"/>
  <c r="G61" i="17"/>
  <c r="O63" i="12" s="1"/>
  <c r="G57" i="17"/>
  <c r="O59" i="12" s="1"/>
  <c r="G50" i="17"/>
  <c r="O53" i="12" s="1"/>
  <c r="G46" i="17"/>
  <c r="O49" i="12" s="1"/>
  <c r="G22" i="17"/>
  <c r="O24" i="12" s="1"/>
  <c r="G18" i="17"/>
  <c r="O20" i="12" s="1"/>
  <c r="G14" i="17"/>
  <c r="O16" i="12" s="1"/>
  <c r="G116" i="17"/>
  <c r="O119" i="12" s="1"/>
  <c r="G96" i="17"/>
  <c r="O99" i="12" s="1"/>
  <c r="G92" i="17"/>
  <c r="O95" i="12" s="1"/>
  <c r="G88" i="17"/>
  <c r="O90" i="12" s="1"/>
  <c r="G84" i="17"/>
  <c r="O86" i="12" s="1"/>
  <c r="G76" i="17"/>
  <c r="O78" i="12" s="1"/>
  <c r="G64" i="17"/>
  <c r="O66" i="12" s="1"/>
  <c r="G49" i="17"/>
  <c r="O52" i="12" s="1"/>
  <c r="G45" i="17"/>
  <c r="O48" i="12" s="1"/>
  <c r="G41" i="17"/>
  <c r="O44" i="12" s="1"/>
  <c r="G25" i="17"/>
  <c r="O27" i="12" s="1"/>
  <c r="G17" i="17"/>
  <c r="O19" i="12" s="1"/>
  <c r="G13" i="17"/>
  <c r="O15" i="12" s="1"/>
  <c r="G5" i="17"/>
  <c r="O7" i="12" s="1"/>
  <c r="G115" i="17"/>
  <c r="O118" i="12" s="1"/>
  <c r="G111" i="17"/>
  <c r="O114" i="12" s="1"/>
  <c r="G79" i="17"/>
  <c r="O81" i="12" s="1"/>
  <c r="G71" i="17"/>
  <c r="O73" i="12" s="1"/>
  <c r="G56" i="17"/>
  <c r="O40" i="12" s="1"/>
  <c r="G52" i="17"/>
  <c r="O55" i="12" s="1"/>
  <c r="G48" i="17"/>
  <c r="O51" i="12" s="1"/>
  <c r="G44" i="17"/>
  <c r="O47" i="12" s="1"/>
  <c r="G24" i="17"/>
  <c r="O26" i="12" s="1"/>
  <c r="G20" i="17"/>
  <c r="O22" i="12" s="1"/>
  <c r="G86" i="17"/>
  <c r="O88" i="12" s="1"/>
  <c r="G78" i="17"/>
  <c r="O80" i="12" s="1"/>
  <c r="G74" i="17"/>
  <c r="O76" i="12" s="1"/>
  <c r="G66" i="17"/>
  <c r="O68" i="12" s="1"/>
  <c r="G62" i="17"/>
  <c r="O64" i="12" s="1"/>
  <c r="G51" i="17"/>
  <c r="O54" i="12" s="1"/>
  <c r="G39" i="17"/>
  <c r="O42" i="12" s="1"/>
  <c r="G19" i="17"/>
  <c r="O21" i="12" s="1"/>
  <c r="G15" i="17"/>
  <c r="O17" i="12" s="1"/>
  <c r="G11" i="17"/>
  <c r="O13" i="12" s="1"/>
  <c r="M19" i="28"/>
  <c r="M18" i="28" s="1"/>
  <c r="M21" i="28"/>
  <c r="M22" i="28" s="1"/>
  <c r="K19" i="26"/>
  <c r="K18" i="26" s="1"/>
  <c r="K21" i="26"/>
  <c r="K22" i="26" s="1"/>
  <c r="J19" i="25"/>
  <c r="J18" i="25" s="1"/>
  <c r="J21" i="25"/>
  <c r="J22" i="25" s="1"/>
  <c r="K21" i="23"/>
  <c r="K22" i="23" s="1"/>
  <c r="K19" i="21"/>
  <c r="K18" i="21" s="1"/>
  <c r="K21" i="21"/>
  <c r="K22" i="21" s="1"/>
  <c r="K19" i="20"/>
  <c r="K18" i="20" s="1"/>
  <c r="K21" i="20"/>
  <c r="K21" i="17"/>
  <c r="K22" i="17" s="1"/>
  <c r="K19" i="32"/>
  <c r="K18" i="32" s="1"/>
  <c r="K21" i="32"/>
  <c r="K22" i="32" s="1"/>
  <c r="K19" i="31"/>
  <c r="K18" i="31" s="1"/>
  <c r="K21" i="31"/>
  <c r="K22" i="31" s="1"/>
  <c r="K19" i="30"/>
  <c r="K18" i="30" s="1"/>
  <c r="K21" i="30"/>
  <c r="K22" i="30" s="1"/>
  <c r="K21" i="29"/>
  <c r="K22" i="29" s="1"/>
  <c r="K19" i="29"/>
  <c r="K18" i="29" s="1"/>
  <c r="G116" i="32" l="1"/>
  <c r="G114" i="32"/>
  <c r="G112" i="32"/>
  <c r="G110" i="32"/>
  <c r="G108" i="32"/>
  <c r="G106" i="32"/>
  <c r="G104" i="32"/>
  <c r="G102" i="32"/>
  <c r="G100" i="32"/>
  <c r="G98" i="32"/>
  <c r="G96" i="32"/>
  <c r="G94" i="32"/>
  <c r="G92" i="32"/>
  <c r="G90" i="32"/>
  <c r="G88" i="32"/>
  <c r="G86" i="32"/>
  <c r="G84" i="32"/>
  <c r="G82" i="32"/>
  <c r="G80" i="32"/>
  <c r="G78" i="32"/>
  <c r="G76" i="32"/>
  <c r="G74" i="32"/>
  <c r="G72" i="32"/>
  <c r="G70" i="32"/>
  <c r="G68" i="32"/>
  <c r="G66" i="32"/>
  <c r="G64" i="32"/>
  <c r="G62" i="32"/>
  <c r="G60" i="32"/>
  <c r="G58" i="32"/>
  <c r="G56" i="32"/>
  <c r="G54" i="32"/>
  <c r="G52" i="32"/>
  <c r="G50" i="32"/>
  <c r="G48" i="32"/>
  <c r="G46" i="32"/>
  <c r="G44" i="32"/>
  <c r="G42" i="32"/>
  <c r="G40" i="32"/>
  <c r="G38" i="32"/>
  <c r="G36" i="32"/>
  <c r="G34" i="32"/>
  <c r="G32" i="32"/>
  <c r="G30" i="32"/>
  <c r="G28" i="32"/>
  <c r="G26" i="32"/>
  <c r="G24" i="32"/>
  <c r="G22" i="32"/>
  <c r="G20" i="32"/>
  <c r="G18" i="32"/>
  <c r="G16" i="32"/>
  <c r="G14" i="32"/>
  <c r="G12" i="32"/>
  <c r="G10" i="32"/>
  <c r="G8" i="32"/>
  <c r="G6" i="32"/>
  <c r="G4" i="32"/>
  <c r="G115" i="32"/>
  <c r="G111" i="32"/>
  <c r="G107" i="32"/>
  <c r="G103" i="32"/>
  <c r="G99" i="32"/>
  <c r="G95" i="32"/>
  <c r="G91" i="32"/>
  <c r="G87" i="32"/>
  <c r="G83" i="32"/>
  <c r="G79" i="32"/>
  <c r="G75" i="32"/>
  <c r="G71" i="32"/>
  <c r="G67" i="32"/>
  <c r="G63" i="32"/>
  <c r="G59" i="32"/>
  <c r="G55" i="32"/>
  <c r="G51" i="32"/>
  <c r="G47" i="32"/>
  <c r="G43" i="32"/>
  <c r="G39" i="32"/>
  <c r="G35" i="32"/>
  <c r="G31" i="32"/>
  <c r="G27" i="32"/>
  <c r="G23" i="32"/>
  <c r="G19" i="32"/>
  <c r="G15" i="32"/>
  <c r="G11" i="32"/>
  <c r="G7" i="32"/>
  <c r="G117" i="32"/>
  <c r="G113" i="32"/>
  <c r="G109" i="32"/>
  <c r="G105" i="32"/>
  <c r="G101" i="32"/>
  <c r="G97" i="32"/>
  <c r="G93" i="32"/>
  <c r="G89" i="32"/>
  <c r="G85" i="32"/>
  <c r="G81" i="32"/>
  <c r="G77" i="32"/>
  <c r="G73" i="32"/>
  <c r="G69" i="32"/>
  <c r="G65" i="32"/>
  <c r="G61" i="32"/>
  <c r="G57" i="32"/>
  <c r="G53" i="32"/>
  <c r="G49" i="32"/>
  <c r="G45" i="32"/>
  <c r="G41" i="32"/>
  <c r="G37" i="32"/>
  <c r="G33" i="32"/>
  <c r="G29" i="32"/>
  <c r="G25" i="32"/>
  <c r="G21" i="32"/>
  <c r="G17" i="32"/>
  <c r="G13" i="32"/>
  <c r="G9" i="32"/>
  <c r="G5" i="32"/>
  <c r="G45" i="20"/>
  <c r="U54" i="12" s="1"/>
  <c r="G91" i="20"/>
  <c r="G116" i="29"/>
  <c r="G114" i="29"/>
  <c r="G112" i="29"/>
  <c r="G110" i="29"/>
  <c r="G108" i="29"/>
  <c r="G106" i="29"/>
  <c r="G104" i="29"/>
  <c r="G102" i="29"/>
  <c r="G100" i="29"/>
  <c r="G98" i="29"/>
  <c r="G96" i="29"/>
  <c r="G94" i="29"/>
  <c r="G92" i="29"/>
  <c r="G90" i="29"/>
  <c r="G88" i="29"/>
  <c r="G86" i="29"/>
  <c r="G84" i="29"/>
  <c r="G82" i="29"/>
  <c r="G80" i="29"/>
  <c r="G78" i="29"/>
  <c r="G117" i="29"/>
  <c r="G113" i="29"/>
  <c r="G109" i="29"/>
  <c r="G105" i="29"/>
  <c r="G101" i="29"/>
  <c r="G97" i="29"/>
  <c r="G93" i="29"/>
  <c r="G89" i="29"/>
  <c r="G85" i="29"/>
  <c r="G81" i="29"/>
  <c r="G77" i="29"/>
  <c r="G75" i="29"/>
  <c r="G73" i="29"/>
  <c r="G71" i="29"/>
  <c r="G69" i="29"/>
  <c r="G67" i="29"/>
  <c r="G65" i="29"/>
  <c r="G63" i="29"/>
  <c r="G61" i="29"/>
  <c r="G59" i="29"/>
  <c r="G57" i="29"/>
  <c r="G55" i="29"/>
  <c r="G53" i="29"/>
  <c r="G51" i="29"/>
  <c r="G49" i="29"/>
  <c r="G47" i="29"/>
  <c r="G45" i="29"/>
  <c r="G43" i="29"/>
  <c r="G41" i="29"/>
  <c r="G39" i="29"/>
  <c r="G37" i="29"/>
  <c r="G35" i="29"/>
  <c r="G33" i="29"/>
  <c r="G31" i="29"/>
  <c r="G29" i="29"/>
  <c r="G27" i="29"/>
  <c r="G25" i="29"/>
  <c r="G23" i="29"/>
  <c r="G21" i="29"/>
  <c r="G19" i="29"/>
  <c r="G17" i="29"/>
  <c r="G15" i="29"/>
  <c r="G13" i="29"/>
  <c r="G11" i="29"/>
  <c r="G9" i="29"/>
  <c r="G7" i="29"/>
  <c r="G5" i="29"/>
  <c r="G115" i="29"/>
  <c r="G111" i="29"/>
  <c r="G107" i="29"/>
  <c r="G103" i="29"/>
  <c r="G99" i="29"/>
  <c r="G95" i="29"/>
  <c r="G91" i="29"/>
  <c r="G87" i="29"/>
  <c r="G83" i="29"/>
  <c r="G79" i="29"/>
  <c r="G76" i="29"/>
  <c r="G74" i="29"/>
  <c r="G72" i="29"/>
  <c r="G70" i="29"/>
  <c r="G68" i="29"/>
  <c r="G66" i="29"/>
  <c r="G64" i="29"/>
  <c r="G62" i="29"/>
  <c r="G60" i="29"/>
  <c r="G58" i="29"/>
  <c r="G56" i="29"/>
  <c r="G54" i="29"/>
  <c r="G52" i="29"/>
  <c r="G50" i="29"/>
  <c r="G48" i="29"/>
  <c r="G46" i="29"/>
  <c r="G44" i="29"/>
  <c r="G42" i="29"/>
  <c r="G40" i="29"/>
  <c r="G38" i="29"/>
  <c r="G36" i="29"/>
  <c r="G34" i="29"/>
  <c r="G32" i="29"/>
  <c r="G30" i="29"/>
  <c r="G28" i="29"/>
  <c r="G26" i="29"/>
  <c r="G24" i="29"/>
  <c r="G22" i="29"/>
  <c r="G20" i="29"/>
  <c r="G18" i="29"/>
  <c r="G16" i="29"/>
  <c r="G14" i="29"/>
  <c r="G12" i="29"/>
  <c r="G10" i="29"/>
  <c r="G8" i="29"/>
  <c r="G6" i="29"/>
  <c r="G4" i="29"/>
  <c r="G115" i="21"/>
  <c r="W117" i="12" s="1"/>
  <c r="G111" i="21"/>
  <c r="W113" i="12" s="1"/>
  <c r="G107" i="21"/>
  <c r="W109" i="12" s="1"/>
  <c r="G105" i="21"/>
  <c r="W107" i="12" s="1"/>
  <c r="G99" i="21"/>
  <c r="W101" i="12" s="1"/>
  <c r="G95" i="21"/>
  <c r="W97" i="12" s="1"/>
  <c r="G91" i="21"/>
  <c r="W93" i="12" s="1"/>
  <c r="G85" i="21"/>
  <c r="W87" i="12" s="1"/>
  <c r="G83" i="21"/>
  <c r="W85" i="12" s="1"/>
  <c r="G79" i="21"/>
  <c r="W81" i="12" s="1"/>
  <c r="G75" i="21"/>
  <c r="W77" i="12" s="1"/>
  <c r="G71" i="21"/>
  <c r="W73" i="12" s="1"/>
  <c r="G67" i="21"/>
  <c r="W69" i="12" s="1"/>
  <c r="G63" i="21"/>
  <c r="W65" i="12" s="1"/>
  <c r="G59" i="21"/>
  <c r="W61" i="12" s="1"/>
  <c r="G53" i="21"/>
  <c r="W55" i="12" s="1"/>
  <c r="G49" i="21"/>
  <c r="W51" i="12" s="1"/>
  <c r="G45" i="21"/>
  <c r="W47" i="12" s="1"/>
  <c r="G41" i="21"/>
  <c r="W43" i="12" s="1"/>
  <c r="G37" i="21"/>
  <c r="W39" i="12" s="1"/>
  <c r="G33" i="21"/>
  <c r="W35" i="12" s="1"/>
  <c r="G29" i="21"/>
  <c r="W31" i="12" s="1"/>
  <c r="G27" i="21"/>
  <c r="W29" i="12" s="1"/>
  <c r="G23" i="21"/>
  <c r="W25" i="12" s="1"/>
  <c r="G19" i="21"/>
  <c r="W21" i="12" s="1"/>
  <c r="G13" i="21"/>
  <c r="W15" i="12" s="1"/>
  <c r="G116" i="21"/>
  <c r="W118" i="12" s="1"/>
  <c r="G114" i="21"/>
  <c r="W116" i="12" s="1"/>
  <c r="G112" i="21"/>
  <c r="W114" i="12" s="1"/>
  <c r="G110" i="21"/>
  <c r="W112" i="12" s="1"/>
  <c r="G108" i="21"/>
  <c r="W110" i="12" s="1"/>
  <c r="G106" i="21"/>
  <c r="W108" i="12" s="1"/>
  <c r="G104" i="21"/>
  <c r="W106" i="12" s="1"/>
  <c r="G102" i="21"/>
  <c r="W104" i="12" s="1"/>
  <c r="G100" i="21"/>
  <c r="W102" i="12" s="1"/>
  <c r="G98" i="21"/>
  <c r="W100" i="12" s="1"/>
  <c r="G96" i="21"/>
  <c r="W98" i="12" s="1"/>
  <c r="G94" i="21"/>
  <c r="W96" i="12" s="1"/>
  <c r="G92" i="21"/>
  <c r="W94" i="12" s="1"/>
  <c r="G90" i="21"/>
  <c r="W92" i="12" s="1"/>
  <c r="G88" i="21"/>
  <c r="W90" i="12" s="1"/>
  <c r="G86" i="21"/>
  <c r="W88" i="12" s="1"/>
  <c r="G84" i="21"/>
  <c r="W86" i="12" s="1"/>
  <c r="G82" i="21"/>
  <c r="W84" i="12" s="1"/>
  <c r="G80" i="21"/>
  <c r="W82" i="12" s="1"/>
  <c r="G78" i="21"/>
  <c r="W80" i="12" s="1"/>
  <c r="G76" i="21"/>
  <c r="W78" i="12" s="1"/>
  <c r="G74" i="21"/>
  <c r="W76" i="12" s="1"/>
  <c r="G72" i="21"/>
  <c r="W74" i="12" s="1"/>
  <c r="G70" i="21"/>
  <c r="W72" i="12" s="1"/>
  <c r="G68" i="21"/>
  <c r="W70" i="12" s="1"/>
  <c r="G66" i="21"/>
  <c r="W68" i="12" s="1"/>
  <c r="G64" i="21"/>
  <c r="W66" i="12" s="1"/>
  <c r="G62" i="21"/>
  <c r="W64" i="12" s="1"/>
  <c r="G60" i="21"/>
  <c r="W62" i="12" s="1"/>
  <c r="G58" i="21"/>
  <c r="W60" i="12" s="1"/>
  <c r="G56" i="21"/>
  <c r="W58" i="12" s="1"/>
  <c r="G54" i="21"/>
  <c r="W56" i="12" s="1"/>
  <c r="G52" i="21"/>
  <c r="W54" i="12" s="1"/>
  <c r="G50" i="21"/>
  <c r="W52" i="12" s="1"/>
  <c r="G48" i="21"/>
  <c r="W50" i="12" s="1"/>
  <c r="G46" i="21"/>
  <c r="W48" i="12" s="1"/>
  <c r="G44" i="21"/>
  <c r="W46" i="12" s="1"/>
  <c r="G42" i="21"/>
  <c r="W44" i="12" s="1"/>
  <c r="G40" i="21"/>
  <c r="W42" i="12" s="1"/>
  <c r="G38" i="21"/>
  <c r="W40" i="12" s="1"/>
  <c r="G36" i="21"/>
  <c r="W38" i="12" s="1"/>
  <c r="G34" i="21"/>
  <c r="W36" i="12" s="1"/>
  <c r="G32" i="21"/>
  <c r="W34" i="12" s="1"/>
  <c r="G30" i="21"/>
  <c r="W32" i="12" s="1"/>
  <c r="G28" i="21"/>
  <c r="W30" i="12" s="1"/>
  <c r="G26" i="21"/>
  <c r="W28" i="12" s="1"/>
  <c r="G24" i="21"/>
  <c r="W26" i="12" s="1"/>
  <c r="G22" i="21"/>
  <c r="W24" i="12" s="1"/>
  <c r="G20" i="21"/>
  <c r="W22" i="12" s="1"/>
  <c r="G18" i="21"/>
  <c r="W20" i="12" s="1"/>
  <c r="G16" i="21"/>
  <c r="W18" i="12" s="1"/>
  <c r="G14" i="21"/>
  <c r="W16" i="12" s="1"/>
  <c r="G12" i="21"/>
  <c r="W14" i="12" s="1"/>
  <c r="G10" i="21"/>
  <c r="W12" i="12" s="1"/>
  <c r="G8" i="21"/>
  <c r="W10" i="12" s="1"/>
  <c r="G6" i="21"/>
  <c r="W8" i="12" s="1"/>
  <c r="G4" i="21"/>
  <c r="W6" i="12" s="1"/>
  <c r="G117" i="21"/>
  <c r="W119" i="12" s="1"/>
  <c r="G113" i="21"/>
  <c r="W115" i="12" s="1"/>
  <c r="G109" i="21"/>
  <c r="W111" i="12" s="1"/>
  <c r="G103" i="21"/>
  <c r="W105" i="12" s="1"/>
  <c r="G101" i="21"/>
  <c r="W103" i="12" s="1"/>
  <c r="G97" i="21"/>
  <c r="W99" i="12" s="1"/>
  <c r="G93" i="21"/>
  <c r="W95" i="12" s="1"/>
  <c r="G89" i="21"/>
  <c r="W91" i="12" s="1"/>
  <c r="G87" i="21"/>
  <c r="W89" i="12" s="1"/>
  <c r="G81" i="21"/>
  <c r="W83" i="12" s="1"/>
  <c r="G77" i="21"/>
  <c r="W79" i="12" s="1"/>
  <c r="G73" i="21"/>
  <c r="W75" i="12" s="1"/>
  <c r="G69" i="21"/>
  <c r="W71" i="12" s="1"/>
  <c r="G65" i="21"/>
  <c r="W67" i="12" s="1"/>
  <c r="G61" i="21"/>
  <c r="W63" i="12" s="1"/>
  <c r="G57" i="21"/>
  <c r="W59" i="12" s="1"/>
  <c r="G55" i="21"/>
  <c r="W57" i="12" s="1"/>
  <c r="G51" i="21"/>
  <c r="W53" i="12" s="1"/>
  <c r="G47" i="21"/>
  <c r="W49" i="12" s="1"/>
  <c r="G43" i="21"/>
  <c r="W45" i="12" s="1"/>
  <c r="G39" i="21"/>
  <c r="W41" i="12" s="1"/>
  <c r="G35" i="21"/>
  <c r="W37" i="12" s="1"/>
  <c r="G31" i="21"/>
  <c r="W33" i="12" s="1"/>
  <c r="G25" i="21"/>
  <c r="W27" i="12" s="1"/>
  <c r="G21" i="21"/>
  <c r="W23" i="12" s="1"/>
  <c r="G17" i="21"/>
  <c r="W19" i="12" s="1"/>
  <c r="G15" i="21"/>
  <c r="W17" i="12" s="1"/>
  <c r="G11" i="21"/>
  <c r="W13" i="12" s="1"/>
  <c r="G7" i="21"/>
  <c r="W9" i="12" s="1"/>
  <c r="G9" i="21"/>
  <c r="W11" i="12" s="1"/>
  <c r="G5" i="21"/>
  <c r="W7" i="12" s="1"/>
  <c r="G26" i="20"/>
  <c r="U28" i="12" s="1"/>
  <c r="G38" i="20"/>
  <c r="U40" i="12" s="1"/>
  <c r="K22" i="20"/>
  <c r="G116" i="20"/>
  <c r="U118" i="12" s="1"/>
  <c r="G112" i="20"/>
  <c r="U114" i="12" s="1"/>
  <c r="G108" i="20"/>
  <c r="U110" i="12" s="1"/>
  <c r="G104" i="20"/>
  <c r="U106" i="12" s="1"/>
  <c r="G100" i="20"/>
  <c r="U102" i="12" s="1"/>
  <c r="G96" i="20"/>
  <c r="U98" i="12" s="1"/>
  <c r="G92" i="20"/>
  <c r="U93" i="12" s="1"/>
  <c r="G87" i="20"/>
  <c r="U89" i="12" s="1"/>
  <c r="G83" i="20"/>
  <c r="U85" i="12" s="1"/>
  <c r="G79" i="20"/>
  <c r="U81" i="12" s="1"/>
  <c r="G75" i="20"/>
  <c r="U77" i="12" s="1"/>
  <c r="G71" i="20"/>
  <c r="U73" i="12" s="1"/>
  <c r="G67" i="20"/>
  <c r="U69" i="12" s="1"/>
  <c r="G63" i="20"/>
  <c r="U65" i="12" s="1"/>
  <c r="G59" i="20"/>
  <c r="U61" i="12" s="1"/>
  <c r="G55" i="20"/>
  <c r="U58" i="12" s="1"/>
  <c r="G51" i="20"/>
  <c r="U52" i="12" s="1"/>
  <c r="G47" i="20"/>
  <c r="U48" i="12" s="1"/>
  <c r="G42" i="20"/>
  <c r="U44" i="12" s="1"/>
  <c r="G37" i="20"/>
  <c r="U39" i="12" s="1"/>
  <c r="G33" i="20"/>
  <c r="U35" i="12" s="1"/>
  <c r="G29" i="20"/>
  <c r="U31" i="12" s="1"/>
  <c r="G24" i="20"/>
  <c r="U27" i="12" s="1"/>
  <c r="G20" i="20"/>
  <c r="U23" i="12" s="1"/>
  <c r="G16" i="20"/>
  <c r="U18" i="12" s="1"/>
  <c r="G12" i="20"/>
  <c r="U14" i="12" s="1"/>
  <c r="G8" i="20"/>
  <c r="U10" i="12" s="1"/>
  <c r="G4" i="20"/>
  <c r="U6" i="12" s="1"/>
  <c r="G115" i="20"/>
  <c r="U117" i="12" s="1"/>
  <c r="G111" i="20"/>
  <c r="U113" i="12" s="1"/>
  <c r="G107" i="20"/>
  <c r="U109" i="12" s="1"/>
  <c r="G103" i="20"/>
  <c r="U105" i="12" s="1"/>
  <c r="G99" i="20"/>
  <c r="U101" i="12" s="1"/>
  <c r="G95" i="20"/>
  <c r="U97" i="12" s="1"/>
  <c r="G90" i="20"/>
  <c r="U92" i="12" s="1"/>
  <c r="G86" i="20"/>
  <c r="U88" i="12" s="1"/>
  <c r="G82" i="20"/>
  <c r="U84" i="12" s="1"/>
  <c r="G78" i="20"/>
  <c r="U80" i="12" s="1"/>
  <c r="G74" i="20"/>
  <c r="U76" i="12" s="1"/>
  <c r="G70" i="20"/>
  <c r="U72" i="12" s="1"/>
  <c r="G66" i="20"/>
  <c r="U68" i="12" s="1"/>
  <c r="G62" i="20"/>
  <c r="U64" i="12" s="1"/>
  <c r="G58" i="20"/>
  <c r="U60" i="12" s="1"/>
  <c r="G54" i="20"/>
  <c r="U57" i="12" s="1"/>
  <c r="G50" i="20"/>
  <c r="U51" i="12" s="1"/>
  <c r="G46" i="20"/>
  <c r="U47" i="12" s="1"/>
  <c r="G41" i="20"/>
  <c r="U43" i="12" s="1"/>
  <c r="G36" i="20"/>
  <c r="U38" i="12" s="1"/>
  <c r="G32" i="20"/>
  <c r="U34" i="12" s="1"/>
  <c r="G28" i="20"/>
  <c r="U30" i="12" s="1"/>
  <c r="G23" i="20"/>
  <c r="U26" i="12" s="1"/>
  <c r="G19" i="20"/>
  <c r="U22" i="12" s="1"/>
  <c r="G15" i="20"/>
  <c r="U17" i="12" s="1"/>
  <c r="G11" i="20"/>
  <c r="U13" i="12" s="1"/>
  <c r="G7" i="20"/>
  <c r="U9" i="12" s="1"/>
  <c r="G114" i="20"/>
  <c r="U116" i="12" s="1"/>
  <c r="G110" i="20"/>
  <c r="U112" i="12" s="1"/>
  <c r="G106" i="20"/>
  <c r="U108" i="12" s="1"/>
  <c r="G102" i="20"/>
  <c r="U104" i="12" s="1"/>
  <c r="G98" i="20"/>
  <c r="U100" i="12" s="1"/>
  <c r="G94" i="20"/>
  <c r="U96" i="12" s="1"/>
  <c r="G89" i="20"/>
  <c r="U91" i="12" s="1"/>
  <c r="G85" i="20"/>
  <c r="U87" i="12" s="1"/>
  <c r="G81" i="20"/>
  <c r="U83" i="12" s="1"/>
  <c r="G77" i="20"/>
  <c r="U79" i="12" s="1"/>
  <c r="G73" i="20"/>
  <c r="U75" i="12" s="1"/>
  <c r="G69" i="20"/>
  <c r="U71" i="12" s="1"/>
  <c r="G65" i="20"/>
  <c r="U67" i="12" s="1"/>
  <c r="G61" i="20"/>
  <c r="U63" i="12" s="1"/>
  <c r="G57" i="20"/>
  <c r="U59" i="12" s="1"/>
  <c r="G53" i="20"/>
  <c r="U55" i="12" s="1"/>
  <c r="G49" i="20"/>
  <c r="U50" i="12" s="1"/>
  <c r="G44" i="20"/>
  <c r="U46" i="12" s="1"/>
  <c r="G40" i="20"/>
  <c r="U42" i="12" s="1"/>
  <c r="G35" i="20"/>
  <c r="U37" i="12" s="1"/>
  <c r="G31" i="20"/>
  <c r="U33" i="12" s="1"/>
  <c r="G27" i="20"/>
  <c r="U20" i="12" s="1"/>
  <c r="G22" i="20"/>
  <c r="U25" i="12" s="1"/>
  <c r="G18" i="20"/>
  <c r="U21" i="12" s="1"/>
  <c r="G14" i="20"/>
  <c r="U16" i="12" s="1"/>
  <c r="G10" i="20"/>
  <c r="U12" i="12" s="1"/>
  <c r="G6" i="20"/>
  <c r="U8" i="12" s="1"/>
  <c r="G117" i="20"/>
  <c r="U119" i="12" s="1"/>
  <c r="G113" i="20"/>
  <c r="U115" i="12" s="1"/>
  <c r="G109" i="20"/>
  <c r="U111" i="12" s="1"/>
  <c r="G105" i="20"/>
  <c r="U107" i="12" s="1"/>
  <c r="G101" i="20"/>
  <c r="U103" i="12" s="1"/>
  <c r="G97" i="20"/>
  <c r="U99" i="12" s="1"/>
  <c r="G93" i="20"/>
  <c r="U95" i="12" s="1"/>
  <c r="G88" i="20"/>
  <c r="U90" i="12" s="1"/>
  <c r="G84" i="20"/>
  <c r="U86" i="12" s="1"/>
  <c r="G80" i="20"/>
  <c r="U82" i="12" s="1"/>
  <c r="G76" i="20"/>
  <c r="U78" i="12" s="1"/>
  <c r="G72" i="20"/>
  <c r="U74" i="12" s="1"/>
  <c r="G68" i="20"/>
  <c r="U70" i="12" s="1"/>
  <c r="G64" i="20"/>
  <c r="U66" i="12" s="1"/>
  <c r="G60" i="20"/>
  <c r="U62" i="12" s="1"/>
  <c r="G56" i="20"/>
  <c r="U56" i="12" s="1"/>
  <c r="G52" i="20"/>
  <c r="U53" i="12" s="1"/>
  <c r="G48" i="20"/>
  <c r="U49" i="12" s="1"/>
  <c r="G43" i="20"/>
  <c r="U45" i="12" s="1"/>
  <c r="G39" i="20"/>
  <c r="U41" i="12" s="1"/>
  <c r="G34" i="20"/>
  <c r="U36" i="12" s="1"/>
  <c r="G30" i="20"/>
  <c r="U32" i="12" s="1"/>
  <c r="G25" i="20"/>
  <c r="U29" i="12" s="1"/>
  <c r="G21" i="20"/>
  <c r="U24" i="12" s="1"/>
  <c r="G17" i="20"/>
  <c r="U19" i="12" s="1"/>
  <c r="G13" i="20"/>
  <c r="U15" i="12" s="1"/>
  <c r="G9" i="20"/>
  <c r="U11" i="12" s="1"/>
  <c r="G5" i="20"/>
  <c r="U7" i="12" s="1"/>
  <c r="G27" i="17"/>
  <c r="O29" i="12" s="1"/>
  <c r="G82" i="17"/>
  <c r="O84" i="12" s="1"/>
  <c r="G35" i="17"/>
  <c r="O37" i="12" s="1"/>
  <c r="G55" i="17"/>
  <c r="O58" i="12" s="1"/>
  <c r="G70" i="17"/>
  <c r="O72" i="12" s="1"/>
  <c r="G58" i="17"/>
  <c r="O60" i="12" s="1"/>
  <c r="G90" i="17"/>
  <c r="O92" i="12" s="1"/>
  <c r="G7" i="17"/>
  <c r="O9" i="12" s="1"/>
  <c r="G23" i="17"/>
  <c r="O25" i="12" s="1"/>
  <c r="G43" i="17"/>
  <c r="O46" i="12" s="1"/>
  <c r="G102" i="17"/>
  <c r="O105" i="12" s="1"/>
  <c r="G31" i="17"/>
  <c r="O33" i="12" s="1"/>
  <c r="G47" i="17"/>
  <c r="O50" i="12" s="1"/>
  <c r="G94" i="17"/>
  <c r="O97" i="12" s="1"/>
  <c r="G110" i="17"/>
  <c r="O113" i="12" s="1"/>
  <c r="G12" i="17"/>
  <c r="O14" i="12" s="1"/>
  <c r="G28" i="17"/>
  <c r="O30" i="12" s="1"/>
  <c r="G59" i="17"/>
  <c r="O61" i="12" s="1"/>
  <c r="G75" i="17"/>
  <c r="O77" i="12" s="1"/>
  <c r="G91" i="17"/>
  <c r="O93" i="12" s="1"/>
  <c r="G107" i="17"/>
  <c r="O110" i="12" s="1"/>
  <c r="G9" i="17"/>
  <c r="O11" i="12" s="1"/>
  <c r="G72" i="17"/>
  <c r="O74" i="12" s="1"/>
  <c r="G104" i="17"/>
  <c r="O107" i="12" s="1"/>
  <c r="G6" i="17"/>
  <c r="O8" i="12" s="1"/>
  <c r="G38" i="17"/>
  <c r="O41" i="12" s="1"/>
  <c r="G54" i="17"/>
  <c r="O57" i="12" s="1"/>
  <c r="G69" i="17"/>
  <c r="O71" i="12" s="1"/>
  <c r="G85" i="17"/>
  <c r="O87" i="12" s="1"/>
  <c r="G101" i="17"/>
  <c r="O104" i="12" s="1"/>
  <c r="G98" i="17"/>
  <c r="O101" i="12" s="1"/>
  <c r="G114" i="17"/>
  <c r="O117" i="12" s="1"/>
  <c r="G16" i="17"/>
  <c r="O18" i="12" s="1"/>
  <c r="G32" i="17"/>
  <c r="O34" i="12" s="1"/>
  <c r="G63" i="17"/>
  <c r="O65" i="12" s="1"/>
  <c r="G95" i="17"/>
  <c r="O98" i="12" s="1"/>
  <c r="G29" i="17"/>
  <c r="O31" i="12" s="1"/>
  <c r="G60" i="17"/>
  <c r="O62" i="12" s="1"/>
  <c r="G108" i="17"/>
  <c r="O111" i="12" s="1"/>
  <c r="G10" i="17"/>
  <c r="O12" i="12" s="1"/>
  <c r="G26" i="17"/>
  <c r="O28" i="12" s="1"/>
  <c r="G42" i="17"/>
  <c r="O45" i="12" s="1"/>
  <c r="G73" i="17"/>
  <c r="O75" i="12" s="1"/>
  <c r="G4" i="17"/>
  <c r="O6" i="12" s="1"/>
  <c r="G36" i="17"/>
  <c r="O38" i="12" s="1"/>
  <c r="G67" i="17"/>
  <c r="O69" i="12" s="1"/>
  <c r="G83" i="17"/>
  <c r="O85" i="12" s="1"/>
  <c r="G99" i="17"/>
  <c r="O102" i="12" s="1"/>
  <c r="G33" i="17"/>
  <c r="O35" i="12" s="1"/>
  <c r="G80" i="17"/>
  <c r="O82" i="12" s="1"/>
  <c r="G112" i="17"/>
  <c r="O115" i="12" s="1"/>
  <c r="G30" i="17"/>
  <c r="O32" i="12" s="1"/>
  <c r="G77" i="17"/>
  <c r="O79" i="12" s="1"/>
  <c r="G93" i="17"/>
  <c r="O96" i="12" s="1"/>
  <c r="G106" i="17"/>
  <c r="O109" i="12" s="1"/>
  <c r="G8" i="17"/>
  <c r="O10" i="12" s="1"/>
  <c r="G40" i="17"/>
  <c r="O43" i="12" s="1"/>
  <c r="G87" i="17"/>
  <c r="O89" i="12" s="1"/>
  <c r="G103" i="17"/>
  <c r="O106" i="12" s="1"/>
  <c r="G21" i="17"/>
  <c r="O23" i="12" s="1"/>
  <c r="G37" i="17"/>
  <c r="O39" i="12" s="1"/>
  <c r="G53" i="17"/>
  <c r="O56" i="12" s="1"/>
  <c r="G68" i="17"/>
  <c r="O70" i="12" s="1"/>
  <c r="G100" i="17"/>
  <c r="O103" i="12" s="1"/>
  <c r="G34" i="17"/>
  <c r="O36" i="12" s="1"/>
  <c r="G81" i="17"/>
  <c r="O83" i="12" s="1"/>
  <c r="G97" i="17"/>
  <c r="O100" i="12" s="1"/>
  <c r="G113" i="17"/>
  <c r="O116" i="12" s="1"/>
  <c r="G102" i="31"/>
  <c r="G98" i="31"/>
  <c r="G82" i="31"/>
  <c r="G66" i="31"/>
  <c r="G50" i="31"/>
  <c r="G34" i="31"/>
  <c r="G14" i="31"/>
  <c r="G117" i="31"/>
  <c r="G113" i="31"/>
  <c r="G109" i="31"/>
  <c r="G105" i="31"/>
  <c r="G101" i="31"/>
  <c r="G97" i="31"/>
  <c r="G93" i="31"/>
  <c r="G89" i="31"/>
  <c r="G85" i="31"/>
  <c r="G81" i="31"/>
  <c r="G77" i="31"/>
  <c r="G73" i="31"/>
  <c r="G69" i="31"/>
  <c r="G65" i="31"/>
  <c r="G61" i="31"/>
  <c r="G57" i="31"/>
  <c r="G53" i="31"/>
  <c r="G49" i="31"/>
  <c r="G45" i="31"/>
  <c r="G41" i="31"/>
  <c r="G37" i="31"/>
  <c r="G33" i="31"/>
  <c r="G29" i="31"/>
  <c r="G25" i="31"/>
  <c r="G21" i="31"/>
  <c r="G17" i="31"/>
  <c r="G13" i="31"/>
  <c r="G9" i="31"/>
  <c r="G5" i="31"/>
  <c r="G106" i="31"/>
  <c r="G90" i="31"/>
  <c r="G74" i="31"/>
  <c r="G58" i="31"/>
  <c r="G38" i="31"/>
  <c r="G22" i="31"/>
  <c r="G6" i="31"/>
  <c r="G116" i="31"/>
  <c r="G112" i="31"/>
  <c r="G108" i="31"/>
  <c r="G104" i="31"/>
  <c r="G100" i="31"/>
  <c r="G96" i="31"/>
  <c r="G92" i="31"/>
  <c r="G88" i="31"/>
  <c r="G84" i="31"/>
  <c r="G80" i="31"/>
  <c r="G76" i="31"/>
  <c r="G72" i="31"/>
  <c r="G68" i="31"/>
  <c r="G64" i="31"/>
  <c r="G60" i="31"/>
  <c r="G56" i="31"/>
  <c r="G52" i="31"/>
  <c r="G48" i="31"/>
  <c r="G44" i="31"/>
  <c r="G40" i="31"/>
  <c r="G36" i="31"/>
  <c r="G32" i="31"/>
  <c r="G28" i="31"/>
  <c r="G24" i="31"/>
  <c r="G20" i="31"/>
  <c r="G16" i="31"/>
  <c r="G12" i="31"/>
  <c r="G8" i="31"/>
  <c r="G4" i="31"/>
  <c r="G114" i="31"/>
  <c r="G94" i="31"/>
  <c r="G78" i="31"/>
  <c r="G62" i="31"/>
  <c r="G46" i="31"/>
  <c r="G30" i="31"/>
  <c r="G18" i="31"/>
  <c r="G115" i="31"/>
  <c r="G111" i="31"/>
  <c r="G107" i="31"/>
  <c r="G103" i="31"/>
  <c r="G99" i="31"/>
  <c r="G95" i="31"/>
  <c r="G91" i="31"/>
  <c r="G87" i="31"/>
  <c r="G83" i="31"/>
  <c r="G79" i="31"/>
  <c r="G75" i="31"/>
  <c r="G71" i="31"/>
  <c r="G67" i="31"/>
  <c r="G63" i="31"/>
  <c r="G59" i="31"/>
  <c r="G55" i="31"/>
  <c r="G51" i="31"/>
  <c r="G47" i="31"/>
  <c r="G43" i="31"/>
  <c r="G39" i="31"/>
  <c r="G35" i="31"/>
  <c r="G31" i="31"/>
  <c r="G27" i="31"/>
  <c r="G23" i="31"/>
  <c r="G19" i="31"/>
  <c r="G15" i="31"/>
  <c r="G11" i="31"/>
  <c r="G7" i="31"/>
  <c r="G110" i="31"/>
  <c r="G86" i="31"/>
  <c r="G70" i="31"/>
  <c r="G54" i="31"/>
  <c r="G42" i="31"/>
  <c r="G26" i="31"/>
  <c r="G10" i="31"/>
  <c r="G117" i="30"/>
  <c r="G113" i="30"/>
  <c r="G109" i="30"/>
  <c r="G105" i="30"/>
  <c r="G101" i="30"/>
  <c r="G97" i="30"/>
  <c r="G93" i="30"/>
  <c r="G89" i="30"/>
  <c r="G85" i="30"/>
  <c r="G81" i="30"/>
  <c r="G77" i="30"/>
  <c r="G73" i="30"/>
  <c r="G69" i="30"/>
  <c r="G65" i="30"/>
  <c r="G61" i="30"/>
  <c r="G57" i="30"/>
  <c r="G53" i="30"/>
  <c r="G49" i="30"/>
  <c r="G45" i="30"/>
  <c r="G41" i="30"/>
  <c r="G37" i="30"/>
  <c r="G33" i="30"/>
  <c r="G29" i="30"/>
  <c r="G25" i="30"/>
  <c r="G21" i="30"/>
  <c r="G17" i="30"/>
  <c r="G13" i="30"/>
  <c r="G9" i="30"/>
  <c r="G104" i="30"/>
  <c r="G92" i="30"/>
  <c r="G80" i="30"/>
  <c r="G68" i="30"/>
  <c r="G56" i="30"/>
  <c r="G48" i="30"/>
  <c r="G36" i="30"/>
  <c r="G24" i="30"/>
  <c r="G12" i="30"/>
  <c r="G116" i="30"/>
  <c r="G115" i="30"/>
  <c r="G111" i="30"/>
  <c r="G107" i="30"/>
  <c r="G103" i="30"/>
  <c r="G99" i="30"/>
  <c r="G95" i="30"/>
  <c r="G91" i="30"/>
  <c r="G87" i="30"/>
  <c r="G83" i="30"/>
  <c r="G79" i="30"/>
  <c r="G75" i="30"/>
  <c r="G71" i="30"/>
  <c r="G67" i="30"/>
  <c r="G63" i="30"/>
  <c r="G59" i="30"/>
  <c r="G55" i="30"/>
  <c r="G51" i="30"/>
  <c r="G47" i="30"/>
  <c r="G43" i="30"/>
  <c r="G39" i="30"/>
  <c r="G35" i="30"/>
  <c r="G31" i="30"/>
  <c r="G27" i="30"/>
  <c r="G23" i="30"/>
  <c r="G19" i="30"/>
  <c r="G15" i="30"/>
  <c r="G11" i="30"/>
  <c r="G7" i="30"/>
  <c r="G112" i="30"/>
  <c r="G96" i="30"/>
  <c r="G84" i="30"/>
  <c r="G72" i="30"/>
  <c r="G60" i="30"/>
  <c r="G52" i="30"/>
  <c r="G44" i="30"/>
  <c r="G32" i="30"/>
  <c r="G20" i="30"/>
  <c r="G8" i="30"/>
  <c r="G114" i="30"/>
  <c r="G110" i="30"/>
  <c r="G106" i="30"/>
  <c r="G102" i="30"/>
  <c r="G98" i="30"/>
  <c r="G94" i="30"/>
  <c r="G90" i="30"/>
  <c r="G86" i="30"/>
  <c r="G82" i="30"/>
  <c r="G78" i="30"/>
  <c r="G74" i="30"/>
  <c r="G70" i="30"/>
  <c r="G66" i="30"/>
  <c r="G62" i="30"/>
  <c r="G58" i="30"/>
  <c r="G54" i="30"/>
  <c r="G50" i="30"/>
  <c r="G46" i="30"/>
  <c r="G42" i="30"/>
  <c r="G38" i="30"/>
  <c r="G34" i="30"/>
  <c r="G30" i="30"/>
  <c r="G26" i="30"/>
  <c r="G22" i="30"/>
  <c r="G18" i="30"/>
  <c r="G14" i="30"/>
  <c r="G10" i="30"/>
  <c r="G6" i="30"/>
  <c r="G5" i="30"/>
  <c r="G108" i="30"/>
  <c r="G100" i="30"/>
  <c r="G88" i="30"/>
  <c r="G76" i="30"/>
  <c r="G64" i="30"/>
  <c r="G40" i="30"/>
  <c r="G28" i="30"/>
  <c r="G16" i="30"/>
  <c r="G4" i="3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D118" i="10"/>
  <c r="E13" i="12" l="1"/>
  <c r="AP13" i="12" s="1"/>
  <c r="AU13" i="12" s="1"/>
  <c r="E54" i="12"/>
  <c r="AP54" i="12" s="1"/>
  <c r="AU54" i="12" s="1"/>
  <c r="E116" i="12"/>
  <c r="AP116" i="12" s="1"/>
  <c r="E119" i="12"/>
  <c r="AP119" i="12" s="1"/>
  <c r="E114" i="12"/>
  <c r="AP114" i="12" s="1"/>
  <c r="E113" i="12"/>
  <c r="AP113" i="12" s="1"/>
  <c r="E111" i="12"/>
  <c r="AP111" i="12" s="1"/>
  <c r="E107" i="12"/>
  <c r="AP107" i="12" s="1"/>
  <c r="E103" i="12"/>
  <c r="AP103" i="12" s="1"/>
  <c r="E108" i="12"/>
  <c r="AP108" i="12" s="1"/>
  <c r="AU108" i="12" s="1"/>
  <c r="E104" i="12"/>
  <c r="AP104" i="12" s="1"/>
  <c r="E98" i="12"/>
  <c r="AP98" i="12" s="1"/>
  <c r="E94" i="12"/>
  <c r="AP94" i="12" s="1"/>
  <c r="AU94" i="12" s="1"/>
  <c r="E90" i="12"/>
  <c r="AP90" i="12" s="1"/>
  <c r="E86" i="12"/>
  <c r="AP86" i="12" s="1"/>
  <c r="E100" i="12"/>
  <c r="AP100" i="12" s="1"/>
  <c r="E97" i="12"/>
  <c r="AP97" i="12" s="1"/>
  <c r="E93" i="12"/>
  <c r="AP93" i="12" s="1"/>
  <c r="E89" i="12"/>
  <c r="AP89" i="12" s="1"/>
  <c r="E83" i="12"/>
  <c r="AP83" i="12" s="1"/>
  <c r="E79" i="12"/>
  <c r="AP79" i="12" s="1"/>
  <c r="E75" i="12"/>
  <c r="AP75" i="12" s="1"/>
  <c r="E71" i="12"/>
  <c r="AP71" i="12" s="1"/>
  <c r="E67" i="12"/>
  <c r="AP67" i="12" s="1"/>
  <c r="E82" i="12"/>
  <c r="AP82" i="12" s="1"/>
  <c r="E78" i="12"/>
  <c r="AP78" i="12" s="1"/>
  <c r="E74" i="12"/>
  <c r="AP74" i="12" s="1"/>
  <c r="AU74" i="12" s="1"/>
  <c r="E70" i="12"/>
  <c r="AP70" i="12" s="1"/>
  <c r="E66" i="12"/>
  <c r="AP66" i="12" s="1"/>
  <c r="E63" i="12"/>
  <c r="AP63" i="12" s="1"/>
  <c r="E59" i="12"/>
  <c r="AP59" i="12" s="1"/>
  <c r="E53" i="12"/>
  <c r="AP53" i="12" s="1"/>
  <c r="E49" i="12"/>
  <c r="AP49" i="12" s="1"/>
  <c r="E45" i="12"/>
  <c r="AP45" i="12" s="1"/>
  <c r="AU45" i="12" s="1"/>
  <c r="E64" i="12"/>
  <c r="AP64" i="12" s="1"/>
  <c r="E60" i="12"/>
  <c r="AP60" i="12" s="1"/>
  <c r="E55" i="12"/>
  <c r="AP55" i="12" s="1"/>
  <c r="AU55" i="12" s="1"/>
  <c r="E50" i="12"/>
  <c r="AP50" i="12" s="1"/>
  <c r="E46" i="12"/>
  <c r="AP46" i="12" s="1"/>
  <c r="AU46" i="12" s="1"/>
  <c r="E41" i="12"/>
  <c r="AP41" i="12" s="1"/>
  <c r="E37" i="12"/>
  <c r="AP37" i="12" s="1"/>
  <c r="E33" i="12"/>
  <c r="AP33" i="12" s="1"/>
  <c r="E30" i="12"/>
  <c r="AP30" i="12" s="1"/>
  <c r="AU30" i="12" s="1"/>
  <c r="E27" i="12"/>
  <c r="AP27" i="12" s="1"/>
  <c r="E23" i="12"/>
  <c r="AP23" i="12" s="1"/>
  <c r="E19" i="12"/>
  <c r="AP19" i="12" s="1"/>
  <c r="E15" i="12"/>
  <c r="AP15" i="12" s="1"/>
  <c r="E10" i="12"/>
  <c r="AP10" i="12" s="1"/>
  <c r="E40" i="12"/>
  <c r="AP40" i="12" s="1"/>
  <c r="E36" i="12"/>
  <c r="AP36" i="12" s="1"/>
  <c r="E32" i="12"/>
  <c r="AP32" i="12" s="1"/>
  <c r="E26" i="12"/>
  <c r="AP26" i="12" s="1"/>
  <c r="E22" i="12"/>
  <c r="AP22" i="12" s="1"/>
  <c r="E18" i="12"/>
  <c r="AP18" i="12" s="1"/>
  <c r="AU18" i="12" s="1"/>
  <c r="E14" i="12"/>
  <c r="AP14" i="12" s="1"/>
  <c r="E9" i="12"/>
  <c r="AP9" i="12" s="1"/>
  <c r="E56" i="12"/>
  <c r="AP56" i="12" s="1"/>
  <c r="AU56" i="12" s="1"/>
  <c r="E117" i="12"/>
  <c r="AP117" i="12" s="1"/>
  <c r="E115" i="12"/>
  <c r="AP115" i="12" s="1"/>
  <c r="E118" i="12"/>
  <c r="AP118" i="12" s="1"/>
  <c r="AU118" i="12" s="1"/>
  <c r="E110" i="12"/>
  <c r="AP110" i="12" s="1"/>
  <c r="E112" i="12"/>
  <c r="AP112" i="12" s="1"/>
  <c r="E109" i="12"/>
  <c r="AP109" i="12" s="1"/>
  <c r="AU109" i="12" s="1"/>
  <c r="E105" i="12"/>
  <c r="AP105" i="12" s="1"/>
  <c r="E101" i="12"/>
  <c r="AP101" i="12" s="1"/>
  <c r="E106" i="12"/>
  <c r="AP106" i="12" s="1"/>
  <c r="AU106" i="12" s="1"/>
  <c r="E102" i="12"/>
  <c r="AP102" i="12" s="1"/>
  <c r="E96" i="12"/>
  <c r="AP96" i="12" s="1"/>
  <c r="E92" i="12"/>
  <c r="AP92" i="12" s="1"/>
  <c r="E88" i="12"/>
  <c r="AP88" i="12" s="1"/>
  <c r="E84" i="12"/>
  <c r="AP84" i="12" s="1"/>
  <c r="E99" i="12"/>
  <c r="AP99" i="12" s="1"/>
  <c r="E95" i="12"/>
  <c r="AP95" i="12" s="1"/>
  <c r="E91" i="12"/>
  <c r="AP91" i="12" s="1"/>
  <c r="E85" i="12"/>
  <c r="AP85" i="12" s="1"/>
  <c r="E81" i="12"/>
  <c r="AP81" i="12" s="1"/>
  <c r="E77" i="12"/>
  <c r="AP77" i="12" s="1"/>
  <c r="E73" i="12"/>
  <c r="AP73" i="12" s="1"/>
  <c r="E69" i="12"/>
  <c r="AP69" i="12" s="1"/>
  <c r="E87" i="12"/>
  <c r="AP87" i="12" s="1"/>
  <c r="E80" i="12"/>
  <c r="AP80" i="12" s="1"/>
  <c r="E76" i="12"/>
  <c r="AP76" i="12" s="1"/>
  <c r="E72" i="12"/>
  <c r="AP72" i="12" s="1"/>
  <c r="E68" i="12"/>
  <c r="AP68" i="12" s="1"/>
  <c r="E65" i="12"/>
  <c r="AP65" i="12" s="1"/>
  <c r="E61" i="12"/>
  <c r="AP61" i="12" s="1"/>
  <c r="E57" i="12"/>
  <c r="AP57" i="12" s="1"/>
  <c r="AU57" i="12" s="1"/>
  <c r="E51" i="12"/>
  <c r="AP51" i="12" s="1"/>
  <c r="AU51" i="12" s="1"/>
  <c r="E47" i="12"/>
  <c r="AP47" i="12" s="1"/>
  <c r="AU47" i="12" s="1"/>
  <c r="E44" i="12"/>
  <c r="AP44" i="12" s="1"/>
  <c r="AU44" i="12" s="1"/>
  <c r="E62" i="12"/>
  <c r="AP62" i="12" s="1"/>
  <c r="E58" i="12"/>
  <c r="AP58" i="12" s="1"/>
  <c r="AU58" i="12" s="1"/>
  <c r="E52" i="12"/>
  <c r="AP52" i="12" s="1"/>
  <c r="AU52" i="12" s="1"/>
  <c r="E48" i="12"/>
  <c r="AP48" i="12" s="1"/>
  <c r="E43" i="12"/>
  <c r="AP43" i="12" s="1"/>
  <c r="E39" i="12"/>
  <c r="AP39" i="12" s="1"/>
  <c r="E35" i="12"/>
  <c r="AP35" i="12" s="1"/>
  <c r="E31" i="12"/>
  <c r="AP31" i="12" s="1"/>
  <c r="E29" i="12"/>
  <c r="AP29" i="12" s="1"/>
  <c r="E25" i="12"/>
  <c r="AP25" i="12" s="1"/>
  <c r="AU25" i="12" s="1"/>
  <c r="E21" i="12"/>
  <c r="AP21" i="12" s="1"/>
  <c r="AU21" i="12" s="1"/>
  <c r="E17" i="12"/>
  <c r="AP17" i="12" s="1"/>
  <c r="E12" i="12"/>
  <c r="AP12" i="12" s="1"/>
  <c r="E8" i="12"/>
  <c r="AP8" i="12" s="1"/>
  <c r="E42" i="12"/>
  <c r="AP42" i="12" s="1"/>
  <c r="E38" i="12"/>
  <c r="AP38" i="12" s="1"/>
  <c r="E34" i="12"/>
  <c r="AP34" i="12" s="1"/>
  <c r="E28" i="12"/>
  <c r="AP28" i="12" s="1"/>
  <c r="AU28" i="12" s="1"/>
  <c r="E24" i="12"/>
  <c r="AP24" i="12" s="1"/>
  <c r="E20" i="12"/>
  <c r="AP20" i="12" s="1"/>
  <c r="AU20" i="12" s="1"/>
  <c r="E16" i="12"/>
  <c r="AP16" i="12" s="1"/>
  <c r="E11" i="12"/>
  <c r="AP11" i="12" s="1"/>
  <c r="E7" i="12"/>
  <c r="I42" i="12"/>
  <c r="I7" i="12"/>
  <c r="I20" i="12"/>
  <c r="I28" i="12"/>
  <c r="I44" i="12"/>
  <c r="I60" i="12"/>
  <c r="I76" i="12"/>
  <c r="I92" i="12"/>
  <c r="I108" i="12"/>
  <c r="I22" i="12"/>
  <c r="I62" i="12"/>
  <c r="I114" i="12"/>
  <c r="I21" i="12"/>
  <c r="I37" i="12"/>
  <c r="I45" i="12"/>
  <c r="I61" i="12"/>
  <c r="I77" i="12"/>
  <c r="I93" i="12"/>
  <c r="I109" i="12"/>
  <c r="I14" i="12"/>
  <c r="I82" i="12"/>
  <c r="I15" i="12"/>
  <c r="I31" i="12"/>
  <c r="I39" i="12"/>
  <c r="I55" i="12"/>
  <c r="I71" i="12"/>
  <c r="I79" i="12"/>
  <c r="I95" i="12"/>
  <c r="I119" i="12"/>
  <c r="K56" i="12"/>
  <c r="K88" i="12"/>
  <c r="K17" i="12"/>
  <c r="K25" i="12"/>
  <c r="K41" i="12"/>
  <c r="K49" i="12"/>
  <c r="K65" i="12"/>
  <c r="K81" i="12"/>
  <c r="K105" i="12"/>
  <c r="K20" i="12"/>
  <c r="K80" i="12"/>
  <c r="K116" i="12"/>
  <c r="K18" i="12"/>
  <c r="K26" i="12"/>
  <c r="K42" i="12"/>
  <c r="K66" i="12"/>
  <c r="K74" i="12"/>
  <c r="K82" i="12"/>
  <c r="K90" i="12"/>
  <c r="K106" i="12"/>
  <c r="K114" i="12"/>
  <c r="K8" i="12"/>
  <c r="K40" i="12"/>
  <c r="K76" i="12"/>
  <c r="K108" i="12"/>
  <c r="K11" i="12"/>
  <c r="K19" i="12"/>
  <c r="K27" i="12"/>
  <c r="K35" i="12"/>
  <c r="K43" i="12"/>
  <c r="K51" i="12"/>
  <c r="K59" i="12"/>
  <c r="K67" i="12"/>
  <c r="K75" i="12"/>
  <c r="K83" i="12"/>
  <c r="K91" i="12"/>
  <c r="K99" i="12"/>
  <c r="K107" i="12"/>
  <c r="K115" i="12"/>
  <c r="K16" i="12"/>
  <c r="K52" i="12"/>
  <c r="K84" i="12"/>
  <c r="K104" i="12"/>
  <c r="G6" i="12"/>
  <c r="G10" i="12"/>
  <c r="G14" i="12"/>
  <c r="G18" i="12"/>
  <c r="G22" i="12"/>
  <c r="G26" i="12"/>
  <c r="G30" i="12"/>
  <c r="G34" i="12"/>
  <c r="G38" i="12"/>
  <c r="G42" i="12"/>
  <c r="G46" i="12"/>
  <c r="G50" i="12"/>
  <c r="G54" i="12"/>
  <c r="G58" i="12"/>
  <c r="G62" i="12"/>
  <c r="G66" i="12"/>
  <c r="G70" i="12"/>
  <c r="G74" i="12"/>
  <c r="G78" i="12"/>
  <c r="G85" i="12"/>
  <c r="G93" i="12"/>
  <c r="G101" i="12"/>
  <c r="G109" i="12"/>
  <c r="G117" i="12"/>
  <c r="G9" i="12"/>
  <c r="G13" i="12"/>
  <c r="G17" i="12"/>
  <c r="G21" i="12"/>
  <c r="G25" i="12"/>
  <c r="G29" i="12"/>
  <c r="G33" i="12"/>
  <c r="G37" i="12"/>
  <c r="G41" i="12"/>
  <c r="G45" i="12"/>
  <c r="G49" i="12"/>
  <c r="G53" i="12"/>
  <c r="G57" i="12"/>
  <c r="G61" i="12"/>
  <c r="G65" i="12"/>
  <c r="G69" i="12"/>
  <c r="G73" i="12"/>
  <c r="G77" i="12"/>
  <c r="G83" i="12"/>
  <c r="G91" i="12"/>
  <c r="G99" i="12"/>
  <c r="G107" i="12"/>
  <c r="G115" i="12"/>
  <c r="G80" i="12"/>
  <c r="G84" i="12"/>
  <c r="G88" i="12"/>
  <c r="G92" i="12"/>
  <c r="G96" i="12"/>
  <c r="G100" i="12"/>
  <c r="G104" i="12"/>
  <c r="G108" i="12"/>
  <c r="G112" i="12"/>
  <c r="G116" i="12"/>
  <c r="U94" i="12"/>
  <c r="M7" i="12"/>
  <c r="M15" i="12"/>
  <c r="M23" i="12"/>
  <c r="AM23" i="12" s="1"/>
  <c r="E21" i="10" s="1"/>
  <c r="M31" i="12"/>
  <c r="M39" i="12"/>
  <c r="AM39" i="12" s="1"/>
  <c r="M47" i="12"/>
  <c r="M55" i="12"/>
  <c r="AM55" i="12" s="1"/>
  <c r="E53" i="10" s="1"/>
  <c r="M63" i="12"/>
  <c r="M71" i="12"/>
  <c r="AM71" i="12" s="1"/>
  <c r="M79" i="12"/>
  <c r="AM79" i="12" s="1"/>
  <c r="M87" i="12"/>
  <c r="AM87" i="12" s="1"/>
  <c r="E85" i="10" s="1"/>
  <c r="M95" i="12"/>
  <c r="AM95" i="12" s="1"/>
  <c r="E93" i="10" s="1"/>
  <c r="M103" i="12"/>
  <c r="AM103" i="12" s="1"/>
  <c r="E101" i="10" s="1"/>
  <c r="M111" i="12"/>
  <c r="AM111" i="12" s="1"/>
  <c r="M119" i="12"/>
  <c r="AM119" i="12" s="1"/>
  <c r="E117" i="10" s="1"/>
  <c r="M13" i="12"/>
  <c r="AM13" i="12" s="1"/>
  <c r="E11" i="10" s="1"/>
  <c r="M21" i="12"/>
  <c r="AM21" i="12" s="1"/>
  <c r="E19" i="10" s="1"/>
  <c r="M29" i="12"/>
  <c r="M37" i="12"/>
  <c r="M45" i="12"/>
  <c r="AM45" i="12" s="1"/>
  <c r="M53" i="12"/>
  <c r="M61" i="12"/>
  <c r="M69" i="12"/>
  <c r="AM69" i="12" s="1"/>
  <c r="M77" i="12"/>
  <c r="M85" i="12"/>
  <c r="AM85" i="12" s="1"/>
  <c r="M93" i="12"/>
  <c r="M101" i="12"/>
  <c r="AM101" i="12" s="1"/>
  <c r="M109" i="12"/>
  <c r="M117" i="12"/>
  <c r="AM117" i="12" s="1"/>
  <c r="E115" i="10" s="1"/>
  <c r="M8" i="12"/>
  <c r="AM8" i="12" s="1"/>
  <c r="E6" i="10" s="1"/>
  <c r="M12" i="12"/>
  <c r="AM12" i="12" s="1"/>
  <c r="M16" i="12"/>
  <c r="AM16" i="12" s="1"/>
  <c r="E14" i="10" s="1"/>
  <c r="M20" i="12"/>
  <c r="AM20" i="12" s="1"/>
  <c r="E18" i="10" s="1"/>
  <c r="M24" i="12"/>
  <c r="AM24" i="12" s="1"/>
  <c r="E22" i="10" s="1"/>
  <c r="M28" i="12"/>
  <c r="AM28" i="12" s="1"/>
  <c r="E26" i="10" s="1"/>
  <c r="M32" i="12"/>
  <c r="AM32" i="12" s="1"/>
  <c r="M36" i="12"/>
  <c r="AM36" i="12" s="1"/>
  <c r="E34" i="10" s="1"/>
  <c r="M40" i="12"/>
  <c r="AM40" i="12" s="1"/>
  <c r="E38" i="10" s="1"/>
  <c r="M44" i="12"/>
  <c r="AM44" i="12" s="1"/>
  <c r="E42" i="10" s="1"/>
  <c r="M48" i="12"/>
  <c r="AM48" i="12" s="1"/>
  <c r="E46" i="10" s="1"/>
  <c r="M52" i="12"/>
  <c r="AM52" i="12" s="1"/>
  <c r="E50" i="10" s="1"/>
  <c r="M56" i="12"/>
  <c r="AM56" i="12" s="1"/>
  <c r="M60" i="12"/>
  <c r="AM60" i="12" s="1"/>
  <c r="M64" i="12"/>
  <c r="AM64" i="12" s="1"/>
  <c r="E62" i="10" s="1"/>
  <c r="M68" i="12"/>
  <c r="AM68" i="12" s="1"/>
  <c r="E66" i="10" s="1"/>
  <c r="M72" i="12"/>
  <c r="AM72" i="12" s="1"/>
  <c r="M76" i="12"/>
  <c r="AM76" i="12" s="1"/>
  <c r="E74" i="10" s="1"/>
  <c r="M80" i="12"/>
  <c r="AM80" i="12" s="1"/>
  <c r="E78" i="10" s="1"/>
  <c r="M84" i="12"/>
  <c r="AM84" i="12" s="1"/>
  <c r="M88" i="12"/>
  <c r="AM88" i="12" s="1"/>
  <c r="E86" i="10" s="1"/>
  <c r="M92" i="12"/>
  <c r="AM92" i="12" s="1"/>
  <c r="M96" i="12"/>
  <c r="AM96" i="12" s="1"/>
  <c r="E94" i="10" s="1"/>
  <c r="M100" i="12"/>
  <c r="AM100" i="12" s="1"/>
  <c r="M104" i="12"/>
  <c r="AM104" i="12" s="1"/>
  <c r="M108" i="12"/>
  <c r="AM108" i="12" s="1"/>
  <c r="E106" i="10" s="1"/>
  <c r="M112" i="12"/>
  <c r="AM112" i="12" s="1"/>
  <c r="E110" i="10" s="1"/>
  <c r="M116" i="12"/>
  <c r="AM116" i="12" s="1"/>
  <c r="I18" i="12"/>
  <c r="I78" i="12"/>
  <c r="I102" i="12"/>
  <c r="I12" i="12"/>
  <c r="I36" i="12"/>
  <c r="I52" i="12"/>
  <c r="I68" i="12"/>
  <c r="I84" i="12"/>
  <c r="I100" i="12"/>
  <c r="I116" i="12"/>
  <c r="I46" i="12"/>
  <c r="I86" i="12"/>
  <c r="I13" i="12"/>
  <c r="I29" i="12"/>
  <c r="I53" i="12"/>
  <c r="I69" i="12"/>
  <c r="I85" i="12"/>
  <c r="I101" i="12"/>
  <c r="I117" i="12"/>
  <c r="I38" i="12"/>
  <c r="I58" i="12"/>
  <c r="I106" i="12"/>
  <c r="I23" i="12"/>
  <c r="I47" i="12"/>
  <c r="I63" i="12"/>
  <c r="I87" i="12"/>
  <c r="I103" i="12"/>
  <c r="I111" i="12"/>
  <c r="K28" i="12"/>
  <c r="K9" i="12"/>
  <c r="K33" i="12"/>
  <c r="K57" i="12"/>
  <c r="K73" i="12"/>
  <c r="K89" i="12"/>
  <c r="K97" i="12"/>
  <c r="K113" i="12"/>
  <c r="K48" i="12"/>
  <c r="K10" i="12"/>
  <c r="K34" i="12"/>
  <c r="K50" i="12"/>
  <c r="K58" i="12"/>
  <c r="K98" i="12"/>
  <c r="I6" i="12"/>
  <c r="I30" i="12"/>
  <c r="I66" i="12"/>
  <c r="I90" i="12"/>
  <c r="I110" i="12"/>
  <c r="I8" i="12"/>
  <c r="I16" i="12"/>
  <c r="I24" i="12"/>
  <c r="I32" i="12"/>
  <c r="I40" i="12"/>
  <c r="I48" i="12"/>
  <c r="I56" i="12"/>
  <c r="I64" i="12"/>
  <c r="I72" i="12"/>
  <c r="I80" i="12"/>
  <c r="I88" i="12"/>
  <c r="I96" i="12"/>
  <c r="I104" i="12"/>
  <c r="I112" i="12"/>
  <c r="I10" i="12"/>
  <c r="I34" i="12"/>
  <c r="I54" i="12"/>
  <c r="I74" i="12"/>
  <c r="I98" i="12"/>
  <c r="I9" i="12"/>
  <c r="I17" i="12"/>
  <c r="I25" i="12"/>
  <c r="I33" i="12"/>
  <c r="I41" i="12"/>
  <c r="I49" i="12"/>
  <c r="I57" i="12"/>
  <c r="I65" i="12"/>
  <c r="I73" i="12"/>
  <c r="I81" i="12"/>
  <c r="I89" i="12"/>
  <c r="I97" i="12"/>
  <c r="I105" i="12"/>
  <c r="I113" i="12"/>
  <c r="I118" i="12"/>
  <c r="I26" i="12"/>
  <c r="I50" i="12"/>
  <c r="I70" i="12"/>
  <c r="I94" i="12"/>
  <c r="I11" i="12"/>
  <c r="I19" i="12"/>
  <c r="I27" i="12"/>
  <c r="I35" i="12"/>
  <c r="I43" i="12"/>
  <c r="I51" i="12"/>
  <c r="I59" i="12"/>
  <c r="I67" i="12"/>
  <c r="I75" i="12"/>
  <c r="I83" i="12"/>
  <c r="I91" i="12"/>
  <c r="I99" i="12"/>
  <c r="I107" i="12"/>
  <c r="I115" i="12"/>
  <c r="K12" i="12"/>
  <c r="K44" i="12"/>
  <c r="K72" i="12"/>
  <c r="K112" i="12"/>
  <c r="K13" i="12"/>
  <c r="K21" i="12"/>
  <c r="K29" i="12"/>
  <c r="K37" i="12"/>
  <c r="K45" i="12"/>
  <c r="K53" i="12"/>
  <c r="K61" i="12"/>
  <c r="K69" i="12"/>
  <c r="K77" i="12"/>
  <c r="K85" i="12"/>
  <c r="K93" i="12"/>
  <c r="K101" i="12"/>
  <c r="K109" i="12"/>
  <c r="K117" i="12"/>
  <c r="K32" i="12"/>
  <c r="K64" i="12"/>
  <c r="K96" i="12"/>
  <c r="K6" i="12"/>
  <c r="K14" i="12"/>
  <c r="K22" i="12"/>
  <c r="K30" i="12"/>
  <c r="K38" i="12"/>
  <c r="K46" i="12"/>
  <c r="K54" i="12"/>
  <c r="K62" i="12"/>
  <c r="K70" i="12"/>
  <c r="K78" i="12"/>
  <c r="K86" i="12"/>
  <c r="K94" i="12"/>
  <c r="K102" i="12"/>
  <c r="K110" i="12"/>
  <c r="K118" i="12"/>
  <c r="K24" i="12"/>
  <c r="K60" i="12"/>
  <c r="K92" i="12"/>
  <c r="K7" i="12"/>
  <c r="AM7" i="12" s="1"/>
  <c r="K15" i="12"/>
  <c r="AM15" i="12" s="1"/>
  <c r="E13" i="10" s="1"/>
  <c r="K23" i="12"/>
  <c r="K31" i="12"/>
  <c r="AM31" i="12" s="1"/>
  <c r="K39" i="12"/>
  <c r="K47" i="12"/>
  <c r="AM47" i="12" s="1"/>
  <c r="E45" i="10" s="1"/>
  <c r="K55" i="12"/>
  <c r="K63" i="12"/>
  <c r="AM63" i="12" s="1"/>
  <c r="E61" i="10" s="1"/>
  <c r="K71" i="12"/>
  <c r="K79" i="12"/>
  <c r="K87" i="12"/>
  <c r="K95" i="12"/>
  <c r="K103" i="12"/>
  <c r="K111" i="12"/>
  <c r="K119" i="12"/>
  <c r="K36" i="12"/>
  <c r="K68" i="12"/>
  <c r="K100" i="12"/>
  <c r="AM37" i="12"/>
  <c r="AM53" i="12"/>
  <c r="E51" i="10" s="1"/>
  <c r="AM29" i="12"/>
  <c r="E27" i="10" s="1"/>
  <c r="AM61" i="12"/>
  <c r="AM77" i="12"/>
  <c r="AM93" i="12"/>
  <c r="AM109" i="12"/>
  <c r="G8" i="12"/>
  <c r="G12" i="12"/>
  <c r="G16" i="12"/>
  <c r="G20" i="12"/>
  <c r="G24" i="12"/>
  <c r="G28" i="12"/>
  <c r="G32" i="12"/>
  <c r="G36" i="12"/>
  <c r="G40" i="12"/>
  <c r="G44" i="12"/>
  <c r="G48" i="12"/>
  <c r="G52" i="12"/>
  <c r="G56" i="12"/>
  <c r="G60" i="12"/>
  <c r="G64" i="12"/>
  <c r="G68" i="12"/>
  <c r="G72" i="12"/>
  <c r="G76" i="12"/>
  <c r="G81" i="12"/>
  <c r="G89" i="12"/>
  <c r="G97" i="12"/>
  <c r="G105" i="12"/>
  <c r="G113" i="12"/>
  <c r="G7" i="12"/>
  <c r="G11" i="12"/>
  <c r="G15" i="12"/>
  <c r="G19" i="12"/>
  <c r="G23" i="12"/>
  <c r="G27" i="12"/>
  <c r="G31" i="12"/>
  <c r="G35" i="12"/>
  <c r="G39" i="12"/>
  <c r="G43" i="12"/>
  <c r="G47" i="12"/>
  <c r="G51" i="12"/>
  <c r="G55" i="12"/>
  <c r="G59" i="12"/>
  <c r="G63" i="12"/>
  <c r="G67" i="12"/>
  <c r="G71" i="12"/>
  <c r="G75" i="12"/>
  <c r="G79" i="12"/>
  <c r="G87" i="12"/>
  <c r="G95" i="12"/>
  <c r="G103" i="12"/>
  <c r="G111" i="12"/>
  <c r="G119" i="12"/>
  <c r="G82" i="12"/>
  <c r="G86" i="12"/>
  <c r="G90" i="12"/>
  <c r="G94" i="12"/>
  <c r="G98" i="12"/>
  <c r="G102" i="12"/>
  <c r="G106" i="12"/>
  <c r="G110" i="12"/>
  <c r="G114" i="12"/>
  <c r="G118" i="12"/>
  <c r="M11" i="12"/>
  <c r="AM11" i="12" s="1"/>
  <c r="M19" i="12"/>
  <c r="AM19" i="12" s="1"/>
  <c r="E17" i="10" s="1"/>
  <c r="M27" i="12"/>
  <c r="AM27" i="12" s="1"/>
  <c r="E25" i="10" s="1"/>
  <c r="M35" i="12"/>
  <c r="AM35" i="12" s="1"/>
  <c r="E33" i="10" s="1"/>
  <c r="M43" i="12"/>
  <c r="AM43" i="12" s="1"/>
  <c r="E41" i="10" s="1"/>
  <c r="M51" i="12"/>
  <c r="AM51" i="12" s="1"/>
  <c r="E49" i="10" s="1"/>
  <c r="M59" i="12"/>
  <c r="AM59" i="12" s="1"/>
  <c r="E57" i="10" s="1"/>
  <c r="M67" i="12"/>
  <c r="AM67" i="12" s="1"/>
  <c r="E65" i="10" s="1"/>
  <c r="M75" i="12"/>
  <c r="AM75" i="12" s="1"/>
  <c r="M83" i="12"/>
  <c r="AM83" i="12" s="1"/>
  <c r="M91" i="12"/>
  <c r="AM91" i="12" s="1"/>
  <c r="E89" i="10" s="1"/>
  <c r="M99" i="12"/>
  <c r="AM99" i="12" s="1"/>
  <c r="E97" i="10" s="1"/>
  <c r="M107" i="12"/>
  <c r="AM107" i="12" s="1"/>
  <c r="M115" i="12"/>
  <c r="AM115" i="12" s="1"/>
  <c r="M9" i="12"/>
  <c r="AM9" i="12" s="1"/>
  <c r="M17" i="12"/>
  <c r="AM17" i="12" s="1"/>
  <c r="E15" i="10" s="1"/>
  <c r="M25" i="12"/>
  <c r="AM25" i="12" s="1"/>
  <c r="E23" i="10" s="1"/>
  <c r="M33" i="12"/>
  <c r="AM33" i="12" s="1"/>
  <c r="M41" i="12"/>
  <c r="AM41" i="12" s="1"/>
  <c r="M49" i="12"/>
  <c r="AM49" i="12" s="1"/>
  <c r="E47" i="10" s="1"/>
  <c r="M57" i="12"/>
  <c r="AM57" i="12" s="1"/>
  <c r="M65" i="12"/>
  <c r="AM65" i="12" s="1"/>
  <c r="M73" i="12"/>
  <c r="AM73" i="12" s="1"/>
  <c r="E71" i="10" s="1"/>
  <c r="M81" i="12"/>
  <c r="AM81" i="12" s="1"/>
  <c r="E79" i="10" s="1"/>
  <c r="M89" i="12"/>
  <c r="AM89" i="12" s="1"/>
  <c r="E87" i="10" s="1"/>
  <c r="M97" i="12"/>
  <c r="AM97" i="12" s="1"/>
  <c r="M105" i="12"/>
  <c r="AM105" i="12" s="1"/>
  <c r="M113" i="12"/>
  <c r="AM113" i="12" s="1"/>
  <c r="M6" i="12"/>
  <c r="AM6" i="12" s="1"/>
  <c r="M10" i="12"/>
  <c r="AM10" i="12" s="1"/>
  <c r="M14" i="12"/>
  <c r="AM14" i="12" s="1"/>
  <c r="M18" i="12"/>
  <c r="AM18" i="12" s="1"/>
  <c r="E16" i="10" s="1"/>
  <c r="M22" i="12"/>
  <c r="AM22" i="12" s="1"/>
  <c r="E20" i="10" s="1"/>
  <c r="M26" i="12"/>
  <c r="AM26" i="12" s="1"/>
  <c r="E24" i="10" s="1"/>
  <c r="M30" i="12"/>
  <c r="AM30" i="12" s="1"/>
  <c r="E28" i="10" s="1"/>
  <c r="M34" i="12"/>
  <c r="AM34" i="12" s="1"/>
  <c r="M38" i="12"/>
  <c r="AM38" i="12" s="1"/>
  <c r="M42" i="12"/>
  <c r="AM42" i="12" s="1"/>
  <c r="E40" i="10" s="1"/>
  <c r="M46" i="12"/>
  <c r="AM46" i="12" s="1"/>
  <c r="M50" i="12"/>
  <c r="AM50" i="12" s="1"/>
  <c r="M54" i="12"/>
  <c r="AM54" i="12" s="1"/>
  <c r="E52" i="10" s="1"/>
  <c r="M58" i="12"/>
  <c r="AM58" i="12" s="1"/>
  <c r="E56" i="10" s="1"/>
  <c r="M62" i="12"/>
  <c r="AM62" i="12" s="1"/>
  <c r="M66" i="12"/>
  <c r="AM66" i="12" s="1"/>
  <c r="E64" i="10" s="1"/>
  <c r="M70" i="12"/>
  <c r="AM70" i="12" s="1"/>
  <c r="E68" i="10" s="1"/>
  <c r="M74" i="12"/>
  <c r="AM74" i="12" s="1"/>
  <c r="M78" i="12"/>
  <c r="AM78" i="12" s="1"/>
  <c r="E76" i="10" s="1"/>
  <c r="M82" i="12"/>
  <c r="AM82" i="12" s="1"/>
  <c r="M86" i="12"/>
  <c r="AM86" i="12" s="1"/>
  <c r="E84" i="10" s="1"/>
  <c r="M90" i="12"/>
  <c r="AM90" i="12" s="1"/>
  <c r="E88" i="10" s="1"/>
  <c r="M94" i="12"/>
  <c r="AM94" i="12" s="1"/>
  <c r="E92" i="10" s="1"/>
  <c r="M98" i="12"/>
  <c r="AM98" i="12" s="1"/>
  <c r="M102" i="12"/>
  <c r="AM102" i="12" s="1"/>
  <c r="M106" i="12"/>
  <c r="AM106" i="12" s="1"/>
  <c r="M110" i="12"/>
  <c r="AM110" i="12" s="1"/>
  <c r="M114" i="12"/>
  <c r="AM114" i="12" s="1"/>
  <c r="E112" i="10" s="1"/>
  <c r="M118" i="12"/>
  <c r="AM118" i="12" s="1"/>
  <c r="E116" i="10" s="1"/>
  <c r="G118" i="20"/>
  <c r="E35" i="10"/>
  <c r="G118" i="30"/>
  <c r="G118" i="29"/>
  <c r="C4" i="9"/>
  <c r="C7" i="9" s="1"/>
  <c r="AM121" i="12" l="1"/>
  <c r="AP7" i="12"/>
  <c r="E120" i="12"/>
  <c r="E5" i="10"/>
  <c r="E104" i="10"/>
  <c r="E114" i="10"/>
  <c r="E70" i="10"/>
  <c r="E37" i="10"/>
  <c r="E111" i="10"/>
  <c r="E99" i="10"/>
  <c r="E83" i="10"/>
  <c r="E31" i="10"/>
  <c r="E105" i="10"/>
  <c r="E10" i="10"/>
  <c r="E8" i="10"/>
  <c r="E82" i="10"/>
  <c r="E44" i="10"/>
  <c r="E59" i="10"/>
  <c r="E39" i="10"/>
  <c r="E32" i="10"/>
  <c r="E43" i="10"/>
  <c r="E80" i="10"/>
  <c r="E81" i="10"/>
  <c r="E103" i="10"/>
  <c r="E55" i="10"/>
  <c r="E73" i="10"/>
  <c r="E7" i="10"/>
  <c r="E69" i="10"/>
  <c r="E48" i="10"/>
  <c r="E108" i="10"/>
  <c r="E29" i="10"/>
  <c r="E36" i="10"/>
  <c r="E77" i="10"/>
  <c r="E72" i="10"/>
  <c r="E109" i="10"/>
  <c r="E107" i="10"/>
  <c r="E12" i="10"/>
  <c r="E100" i="10"/>
  <c r="E58" i="10"/>
  <c r="E95" i="10"/>
  <c r="E9" i="10"/>
  <c r="E102" i="10"/>
  <c r="E60" i="10"/>
  <c r="E67" i="10"/>
  <c r="E54" i="10"/>
  <c r="E90" i="10"/>
  <c r="E75" i="10"/>
  <c r="E63" i="10"/>
  <c r="E113" i="10"/>
  <c r="E98" i="10"/>
  <c r="E91" i="10"/>
  <c r="E96" i="10"/>
  <c r="E30" i="10"/>
  <c r="D25" i="9"/>
  <c r="D20" i="9"/>
  <c r="D15" i="9"/>
  <c r="D10" i="9"/>
  <c r="D29" i="9"/>
  <c r="D24" i="9"/>
  <c r="D19" i="9"/>
  <c r="H45" i="20" s="1"/>
  <c r="V54" i="12" s="1"/>
  <c r="D13" i="9"/>
  <c r="D28" i="9"/>
  <c r="D22" i="9"/>
  <c r="D18" i="9"/>
  <c r="D14" i="9"/>
  <c r="D26" i="9"/>
  <c r="D21" i="9"/>
  <c r="D17" i="9"/>
  <c r="D11" i="9"/>
  <c r="C6" i="9"/>
  <c r="G119" i="10" s="1"/>
  <c r="H16" i="30" l="1"/>
  <c r="J18" i="12" s="1"/>
  <c r="H76" i="30"/>
  <c r="J78" i="12" s="1"/>
  <c r="H100" i="30"/>
  <c r="J102" i="12" s="1"/>
  <c r="H10" i="30"/>
  <c r="J12" i="12" s="1"/>
  <c r="H34" i="30"/>
  <c r="J36" i="12" s="1"/>
  <c r="H50" i="30"/>
  <c r="J52" i="12" s="1"/>
  <c r="H66" i="30"/>
  <c r="J68" i="12" s="1"/>
  <c r="H82" i="30"/>
  <c r="J84" i="12" s="1"/>
  <c r="H98" i="30"/>
  <c r="J100" i="12" s="1"/>
  <c r="H114" i="30"/>
  <c r="J116" i="12" s="1"/>
  <c r="H44" i="30"/>
  <c r="J46" i="12" s="1"/>
  <c r="H84" i="30"/>
  <c r="J86" i="12" s="1"/>
  <c r="H11" i="30"/>
  <c r="J13" i="12" s="1"/>
  <c r="H27" i="30"/>
  <c r="J29" i="12" s="1"/>
  <c r="H51" i="30"/>
  <c r="J53" i="12" s="1"/>
  <c r="H67" i="30"/>
  <c r="J69" i="12" s="1"/>
  <c r="H83" i="30"/>
  <c r="J85" i="12" s="1"/>
  <c r="H99" i="30"/>
  <c r="J101" i="12" s="1"/>
  <c r="H115" i="30"/>
  <c r="J117" i="12" s="1"/>
  <c r="H36" i="30"/>
  <c r="J38" i="12" s="1"/>
  <c r="H56" i="30"/>
  <c r="J58" i="12" s="1"/>
  <c r="H104" i="30"/>
  <c r="J106" i="12" s="1"/>
  <c r="H21" i="30"/>
  <c r="J23" i="12" s="1"/>
  <c r="H45" i="30"/>
  <c r="J47" i="12" s="1"/>
  <c r="H61" i="30"/>
  <c r="J63" i="12" s="1"/>
  <c r="H85" i="30"/>
  <c r="J87" i="12" s="1"/>
  <c r="H101" i="30"/>
  <c r="J103" i="12" s="1"/>
  <c r="H109" i="30"/>
  <c r="J111" i="12" s="1"/>
  <c r="H4" i="30"/>
  <c r="H28" i="30"/>
  <c r="J30" i="12" s="1"/>
  <c r="H64" i="30"/>
  <c r="J66" i="12" s="1"/>
  <c r="H88" i="30"/>
  <c r="J90" i="12" s="1"/>
  <c r="H108" i="30"/>
  <c r="J110" i="12" s="1"/>
  <c r="H6" i="30"/>
  <c r="J8" i="12" s="1"/>
  <c r="H14" i="30"/>
  <c r="J16" i="12" s="1"/>
  <c r="H22" i="30"/>
  <c r="J24" i="12" s="1"/>
  <c r="H30" i="30"/>
  <c r="J32" i="12" s="1"/>
  <c r="H38" i="30"/>
  <c r="J40" i="12" s="1"/>
  <c r="H46" i="30"/>
  <c r="J48" i="12" s="1"/>
  <c r="H54" i="30"/>
  <c r="J56" i="12" s="1"/>
  <c r="H62" i="30"/>
  <c r="J64" i="12" s="1"/>
  <c r="H70" i="30"/>
  <c r="J72" i="12" s="1"/>
  <c r="H78" i="30"/>
  <c r="J80" i="12" s="1"/>
  <c r="H86" i="30"/>
  <c r="J88" i="12" s="1"/>
  <c r="H94" i="30"/>
  <c r="J96" i="12" s="1"/>
  <c r="H102" i="30"/>
  <c r="J104" i="12" s="1"/>
  <c r="H110" i="30"/>
  <c r="J112" i="12" s="1"/>
  <c r="H8" i="30"/>
  <c r="J10" i="12" s="1"/>
  <c r="H32" i="30"/>
  <c r="J34" i="12" s="1"/>
  <c r="H52" i="30"/>
  <c r="J54" i="12" s="1"/>
  <c r="H72" i="30"/>
  <c r="J74" i="12" s="1"/>
  <c r="H96" i="30"/>
  <c r="J98" i="12" s="1"/>
  <c r="H7" i="30"/>
  <c r="J9" i="12" s="1"/>
  <c r="H15" i="30"/>
  <c r="J17" i="12" s="1"/>
  <c r="H23" i="30"/>
  <c r="J25" i="12" s="1"/>
  <c r="H31" i="30"/>
  <c r="J33" i="12" s="1"/>
  <c r="H39" i="30"/>
  <c r="J41" i="12" s="1"/>
  <c r="H47" i="30"/>
  <c r="J49" i="12" s="1"/>
  <c r="H55" i="30"/>
  <c r="J57" i="12" s="1"/>
  <c r="H63" i="30"/>
  <c r="J65" i="12" s="1"/>
  <c r="H71" i="30"/>
  <c r="J73" i="12" s="1"/>
  <c r="H79" i="30"/>
  <c r="J81" i="12" s="1"/>
  <c r="H87" i="30"/>
  <c r="J89" i="12" s="1"/>
  <c r="H95" i="30"/>
  <c r="J97" i="12" s="1"/>
  <c r="H103" i="30"/>
  <c r="J105" i="12" s="1"/>
  <c r="H111" i="30"/>
  <c r="J113" i="12" s="1"/>
  <c r="H116" i="30"/>
  <c r="J118" i="12" s="1"/>
  <c r="H24" i="30"/>
  <c r="J26" i="12" s="1"/>
  <c r="H48" i="30"/>
  <c r="J50" i="12" s="1"/>
  <c r="H68" i="30"/>
  <c r="J70" i="12" s="1"/>
  <c r="H92" i="30"/>
  <c r="J94" i="12" s="1"/>
  <c r="H9" i="30"/>
  <c r="J11" i="12" s="1"/>
  <c r="H17" i="30"/>
  <c r="J19" i="12" s="1"/>
  <c r="H25" i="30"/>
  <c r="J27" i="12" s="1"/>
  <c r="H33" i="30"/>
  <c r="J35" i="12" s="1"/>
  <c r="H41" i="30"/>
  <c r="J43" i="12" s="1"/>
  <c r="H49" i="30"/>
  <c r="J51" i="12" s="1"/>
  <c r="H57" i="30"/>
  <c r="J59" i="12" s="1"/>
  <c r="H65" i="30"/>
  <c r="J67" i="12" s="1"/>
  <c r="H73" i="30"/>
  <c r="J75" i="12" s="1"/>
  <c r="H81" i="30"/>
  <c r="J83" i="12" s="1"/>
  <c r="H89" i="30"/>
  <c r="J91" i="12" s="1"/>
  <c r="H97" i="30"/>
  <c r="J99" i="12" s="1"/>
  <c r="H105" i="30"/>
  <c r="J107" i="12" s="1"/>
  <c r="H113" i="30"/>
  <c r="J115" i="12" s="1"/>
  <c r="H40" i="30"/>
  <c r="J42" i="12" s="1"/>
  <c r="H5" i="30"/>
  <c r="J7" i="12" s="1"/>
  <c r="H18" i="30"/>
  <c r="J20" i="12" s="1"/>
  <c r="H26" i="30"/>
  <c r="J28" i="12" s="1"/>
  <c r="H42" i="30"/>
  <c r="J44" i="12" s="1"/>
  <c r="H58" i="30"/>
  <c r="J60" i="12" s="1"/>
  <c r="H74" i="30"/>
  <c r="J76" i="12" s="1"/>
  <c r="H90" i="30"/>
  <c r="J92" i="12" s="1"/>
  <c r="H106" i="30"/>
  <c r="J108" i="12" s="1"/>
  <c r="H20" i="30"/>
  <c r="J22" i="12" s="1"/>
  <c r="H60" i="30"/>
  <c r="J62" i="12" s="1"/>
  <c r="H112" i="30"/>
  <c r="J114" i="12" s="1"/>
  <c r="H19" i="30"/>
  <c r="J21" i="12" s="1"/>
  <c r="H35" i="30"/>
  <c r="J37" i="12" s="1"/>
  <c r="H43" i="30"/>
  <c r="J45" i="12" s="1"/>
  <c r="H59" i="30"/>
  <c r="J61" i="12" s="1"/>
  <c r="H75" i="30"/>
  <c r="J77" i="12" s="1"/>
  <c r="H91" i="30"/>
  <c r="J93" i="12" s="1"/>
  <c r="H107" i="30"/>
  <c r="J109" i="12" s="1"/>
  <c r="H12" i="30"/>
  <c r="J14" i="12" s="1"/>
  <c r="H80" i="30"/>
  <c r="J82" i="12" s="1"/>
  <c r="H13" i="30"/>
  <c r="J15" i="12" s="1"/>
  <c r="H29" i="30"/>
  <c r="J31" i="12" s="1"/>
  <c r="H37" i="30"/>
  <c r="J39" i="12" s="1"/>
  <c r="H53" i="30"/>
  <c r="J55" i="12" s="1"/>
  <c r="H69" i="30"/>
  <c r="J71" i="12" s="1"/>
  <c r="H77" i="30"/>
  <c r="J79" i="12" s="1"/>
  <c r="H93" i="30"/>
  <c r="J95" i="12" s="1"/>
  <c r="H117" i="30"/>
  <c r="J119" i="12" s="1"/>
  <c r="H5" i="32"/>
  <c r="N7" i="12" s="1"/>
  <c r="H13" i="32"/>
  <c r="N15" i="12" s="1"/>
  <c r="H21" i="32"/>
  <c r="N23" i="12" s="1"/>
  <c r="H29" i="32"/>
  <c r="N31" i="12" s="1"/>
  <c r="H37" i="32"/>
  <c r="N39" i="12" s="1"/>
  <c r="H45" i="32"/>
  <c r="N47" i="12" s="1"/>
  <c r="H53" i="32"/>
  <c r="N55" i="12" s="1"/>
  <c r="H61" i="32"/>
  <c r="N63" i="12" s="1"/>
  <c r="H69" i="32"/>
  <c r="N71" i="12" s="1"/>
  <c r="H77" i="32"/>
  <c r="N79" i="12" s="1"/>
  <c r="H85" i="32"/>
  <c r="N87" i="12" s="1"/>
  <c r="H93" i="32"/>
  <c r="N95" i="12" s="1"/>
  <c r="H101" i="32"/>
  <c r="N103" i="12" s="1"/>
  <c r="H109" i="32"/>
  <c r="N111" i="12" s="1"/>
  <c r="H117" i="32"/>
  <c r="N119" i="12" s="1"/>
  <c r="H11" i="32"/>
  <c r="N13" i="12" s="1"/>
  <c r="H19" i="32"/>
  <c r="N21" i="12" s="1"/>
  <c r="H27" i="32"/>
  <c r="N29" i="12" s="1"/>
  <c r="H35" i="32"/>
  <c r="N37" i="12" s="1"/>
  <c r="H43" i="32"/>
  <c r="N45" i="12" s="1"/>
  <c r="H51" i="32"/>
  <c r="N53" i="12" s="1"/>
  <c r="H59" i="32"/>
  <c r="N61" i="12" s="1"/>
  <c r="H67" i="32"/>
  <c r="N69" i="12" s="1"/>
  <c r="H75" i="32"/>
  <c r="N77" i="12" s="1"/>
  <c r="H83" i="32"/>
  <c r="N85" i="12" s="1"/>
  <c r="H91" i="32"/>
  <c r="N93" i="12" s="1"/>
  <c r="H99" i="32"/>
  <c r="N101" i="12" s="1"/>
  <c r="H107" i="32"/>
  <c r="N109" i="12" s="1"/>
  <c r="H115" i="32"/>
  <c r="N117" i="12" s="1"/>
  <c r="H6" i="32"/>
  <c r="N8" i="12" s="1"/>
  <c r="H10" i="32"/>
  <c r="N12" i="12" s="1"/>
  <c r="H14" i="32"/>
  <c r="N16" i="12" s="1"/>
  <c r="H18" i="32"/>
  <c r="N20" i="12" s="1"/>
  <c r="H22" i="32"/>
  <c r="N24" i="12" s="1"/>
  <c r="H26" i="32"/>
  <c r="N28" i="12" s="1"/>
  <c r="H30" i="32"/>
  <c r="N32" i="12" s="1"/>
  <c r="H34" i="32"/>
  <c r="N36" i="12" s="1"/>
  <c r="H38" i="32"/>
  <c r="N40" i="12" s="1"/>
  <c r="H42" i="32"/>
  <c r="N44" i="12" s="1"/>
  <c r="H46" i="32"/>
  <c r="N48" i="12" s="1"/>
  <c r="H50" i="32"/>
  <c r="N52" i="12" s="1"/>
  <c r="H54" i="32"/>
  <c r="N56" i="12" s="1"/>
  <c r="H58" i="32"/>
  <c r="N60" i="12" s="1"/>
  <c r="H62" i="32"/>
  <c r="N64" i="12" s="1"/>
  <c r="H66" i="32"/>
  <c r="N68" i="12" s="1"/>
  <c r="H70" i="32"/>
  <c r="N72" i="12" s="1"/>
  <c r="H74" i="32"/>
  <c r="N76" i="12" s="1"/>
  <c r="H78" i="32"/>
  <c r="N80" i="12" s="1"/>
  <c r="H82" i="32"/>
  <c r="N84" i="12" s="1"/>
  <c r="H86" i="32"/>
  <c r="N88" i="12" s="1"/>
  <c r="H90" i="32"/>
  <c r="N92" i="12" s="1"/>
  <c r="H94" i="32"/>
  <c r="N96" i="12" s="1"/>
  <c r="H98" i="32"/>
  <c r="N100" i="12" s="1"/>
  <c r="H102" i="32"/>
  <c r="N104" i="12" s="1"/>
  <c r="H106" i="32"/>
  <c r="N108" i="12" s="1"/>
  <c r="H110" i="32"/>
  <c r="N112" i="12" s="1"/>
  <c r="H114" i="32"/>
  <c r="N116" i="12" s="1"/>
  <c r="H9" i="32"/>
  <c r="N11" i="12" s="1"/>
  <c r="H17" i="32"/>
  <c r="N19" i="12" s="1"/>
  <c r="H25" i="32"/>
  <c r="N27" i="12" s="1"/>
  <c r="H33" i="32"/>
  <c r="N35" i="12" s="1"/>
  <c r="H41" i="32"/>
  <c r="N43" i="12" s="1"/>
  <c r="H49" i="32"/>
  <c r="N51" i="12" s="1"/>
  <c r="H57" i="32"/>
  <c r="N59" i="12" s="1"/>
  <c r="H65" i="32"/>
  <c r="N67" i="12" s="1"/>
  <c r="H73" i="32"/>
  <c r="N75" i="12" s="1"/>
  <c r="H81" i="32"/>
  <c r="N83" i="12" s="1"/>
  <c r="H89" i="32"/>
  <c r="N91" i="12" s="1"/>
  <c r="H97" i="32"/>
  <c r="N99" i="12" s="1"/>
  <c r="H105" i="32"/>
  <c r="N107" i="12" s="1"/>
  <c r="H113" i="32"/>
  <c r="N115" i="12" s="1"/>
  <c r="H7" i="32"/>
  <c r="N9" i="12" s="1"/>
  <c r="H15" i="32"/>
  <c r="N17" i="12" s="1"/>
  <c r="H23" i="32"/>
  <c r="N25" i="12" s="1"/>
  <c r="H31" i="32"/>
  <c r="N33" i="12" s="1"/>
  <c r="H39" i="32"/>
  <c r="N41" i="12" s="1"/>
  <c r="H47" i="32"/>
  <c r="N49" i="12" s="1"/>
  <c r="H55" i="32"/>
  <c r="N57" i="12" s="1"/>
  <c r="H63" i="32"/>
  <c r="N65" i="12" s="1"/>
  <c r="H71" i="32"/>
  <c r="N73" i="12" s="1"/>
  <c r="H79" i="32"/>
  <c r="N81" i="12" s="1"/>
  <c r="H87" i="32"/>
  <c r="N89" i="12" s="1"/>
  <c r="H95" i="32"/>
  <c r="N97" i="12" s="1"/>
  <c r="H103" i="32"/>
  <c r="N105" i="12" s="1"/>
  <c r="H111" i="32"/>
  <c r="N113" i="12" s="1"/>
  <c r="H4" i="32"/>
  <c r="H8" i="32"/>
  <c r="N10" i="12" s="1"/>
  <c r="H12" i="32"/>
  <c r="N14" i="12" s="1"/>
  <c r="H16" i="32"/>
  <c r="N18" i="12" s="1"/>
  <c r="H20" i="32"/>
  <c r="N22" i="12" s="1"/>
  <c r="H24" i="32"/>
  <c r="N26" i="12" s="1"/>
  <c r="H28" i="32"/>
  <c r="N30" i="12" s="1"/>
  <c r="H32" i="32"/>
  <c r="N34" i="12" s="1"/>
  <c r="H36" i="32"/>
  <c r="N38" i="12" s="1"/>
  <c r="H40" i="32"/>
  <c r="N42" i="12" s="1"/>
  <c r="H44" i="32"/>
  <c r="N46" i="12" s="1"/>
  <c r="H48" i="32"/>
  <c r="N50" i="12" s="1"/>
  <c r="H52" i="32"/>
  <c r="N54" i="12" s="1"/>
  <c r="H56" i="32"/>
  <c r="N58" i="12" s="1"/>
  <c r="H60" i="32"/>
  <c r="N62" i="12" s="1"/>
  <c r="H64" i="32"/>
  <c r="N66" i="12" s="1"/>
  <c r="H68" i="32"/>
  <c r="N70" i="12" s="1"/>
  <c r="H72" i="32"/>
  <c r="N74" i="12" s="1"/>
  <c r="H76" i="32"/>
  <c r="N78" i="12" s="1"/>
  <c r="H80" i="32"/>
  <c r="N82" i="12" s="1"/>
  <c r="H84" i="32"/>
  <c r="N86" i="12" s="1"/>
  <c r="H88" i="32"/>
  <c r="N90" i="12" s="1"/>
  <c r="H92" i="32"/>
  <c r="N94" i="12" s="1"/>
  <c r="H96" i="32"/>
  <c r="N98" i="12" s="1"/>
  <c r="H100" i="32"/>
  <c r="N102" i="12" s="1"/>
  <c r="H104" i="32"/>
  <c r="N106" i="12" s="1"/>
  <c r="H108" i="32"/>
  <c r="N110" i="12" s="1"/>
  <c r="H112" i="32"/>
  <c r="N114" i="12" s="1"/>
  <c r="H116" i="32"/>
  <c r="N118" i="12" s="1"/>
  <c r="H116" i="23"/>
  <c r="AB80" i="12" s="1"/>
  <c r="H114" i="23"/>
  <c r="AB78" i="12" s="1"/>
  <c r="H112" i="23"/>
  <c r="AB76" i="12" s="1"/>
  <c r="H110" i="23"/>
  <c r="AB100" i="12" s="1"/>
  <c r="H108" i="23"/>
  <c r="AB98" i="12" s="1"/>
  <c r="H106" i="23"/>
  <c r="AB96" i="12" s="1"/>
  <c r="H104" i="23"/>
  <c r="AB113" i="12" s="1"/>
  <c r="H102" i="23"/>
  <c r="AB111" i="12" s="1"/>
  <c r="H100" i="23"/>
  <c r="AB109" i="12" s="1"/>
  <c r="H98" i="23"/>
  <c r="AB107" i="12" s="1"/>
  <c r="H96" i="23"/>
  <c r="AB105" i="12" s="1"/>
  <c r="H94" i="23"/>
  <c r="AB103" i="12" s="1"/>
  <c r="H92" i="23"/>
  <c r="AB101" i="12" s="1"/>
  <c r="H90" i="23"/>
  <c r="AB93" i="12" s="1"/>
  <c r="H88" i="23"/>
  <c r="AB91" i="12" s="1"/>
  <c r="H86" i="23"/>
  <c r="AB89" i="12" s="1"/>
  <c r="H84" i="23"/>
  <c r="AB87" i="12" s="1"/>
  <c r="H82" i="23"/>
  <c r="AB85" i="12" s="1"/>
  <c r="H80" i="23"/>
  <c r="AB83" i="12" s="1"/>
  <c r="H78" i="23"/>
  <c r="AB74" i="12" s="1"/>
  <c r="H76" i="23"/>
  <c r="AB72" i="12" s="1"/>
  <c r="H74" i="23"/>
  <c r="AB70" i="12" s="1"/>
  <c r="H72" i="23"/>
  <c r="AB68" i="12" s="1"/>
  <c r="H70" i="23"/>
  <c r="AB66" i="12" s="1"/>
  <c r="H68" i="23"/>
  <c r="AB64" i="12" s="1"/>
  <c r="H66" i="23"/>
  <c r="AB62" i="12" s="1"/>
  <c r="H64" i="23"/>
  <c r="AB60" i="12" s="1"/>
  <c r="H62" i="23"/>
  <c r="AB58" i="12" s="1"/>
  <c r="H60" i="23"/>
  <c r="AB56" i="12" s="1"/>
  <c r="H58" i="23"/>
  <c r="AB54" i="12" s="1"/>
  <c r="H56" i="23"/>
  <c r="AB52" i="12" s="1"/>
  <c r="H54" i="23"/>
  <c r="AB50" i="12" s="1"/>
  <c r="H52" i="23"/>
  <c r="AB48" i="12" s="1"/>
  <c r="H50" i="23"/>
  <c r="AB46" i="12" s="1"/>
  <c r="H48" i="23"/>
  <c r="AB44" i="12" s="1"/>
  <c r="H46" i="23"/>
  <c r="AB42" i="12" s="1"/>
  <c r="H44" i="23"/>
  <c r="AB40" i="12" s="1"/>
  <c r="H42" i="23"/>
  <c r="AB38" i="12" s="1"/>
  <c r="H40" i="23"/>
  <c r="AB36" i="12" s="1"/>
  <c r="H38" i="23"/>
  <c r="AB34" i="12" s="1"/>
  <c r="H36" i="23"/>
  <c r="AB32" i="12" s="1"/>
  <c r="H34" i="23"/>
  <c r="AB30" i="12" s="1"/>
  <c r="H32" i="23"/>
  <c r="AB28" i="12" s="1"/>
  <c r="H30" i="23"/>
  <c r="AB26" i="12" s="1"/>
  <c r="H28" i="23"/>
  <c r="AB24" i="12" s="1"/>
  <c r="H26" i="23"/>
  <c r="AB22" i="12" s="1"/>
  <c r="H24" i="23"/>
  <c r="AB20" i="12" s="1"/>
  <c r="H22" i="23"/>
  <c r="AB18" i="12" s="1"/>
  <c r="H20" i="23"/>
  <c r="AB16" i="12" s="1"/>
  <c r="H18" i="23"/>
  <c r="AB14" i="12" s="1"/>
  <c r="H16" i="23"/>
  <c r="AB12" i="12" s="1"/>
  <c r="H14" i="23"/>
  <c r="AB10" i="12" s="1"/>
  <c r="H12" i="23"/>
  <c r="AB8" i="12" s="1"/>
  <c r="H10" i="23"/>
  <c r="AB6" i="12" s="1"/>
  <c r="H8" i="23"/>
  <c r="AB118" i="12" s="1"/>
  <c r="H6" i="23"/>
  <c r="AB116" i="12" s="1"/>
  <c r="H117" i="23"/>
  <c r="AB81" i="12" s="1"/>
  <c r="H115" i="23"/>
  <c r="AB79" i="12" s="1"/>
  <c r="H113" i="23"/>
  <c r="AB77" i="12" s="1"/>
  <c r="H111" i="23"/>
  <c r="AB75" i="12" s="1"/>
  <c r="H109" i="23"/>
  <c r="AB99" i="12" s="1"/>
  <c r="H107" i="23"/>
  <c r="AB97" i="12" s="1"/>
  <c r="H105" i="23"/>
  <c r="AB95" i="12" s="1"/>
  <c r="H103" i="23"/>
  <c r="AB112" i="12" s="1"/>
  <c r="H101" i="23"/>
  <c r="AB110" i="12" s="1"/>
  <c r="H99" i="23"/>
  <c r="AB108" i="12" s="1"/>
  <c r="H97" i="23"/>
  <c r="AB106" i="12" s="1"/>
  <c r="H95" i="23"/>
  <c r="AB104" i="12" s="1"/>
  <c r="H93" i="23"/>
  <c r="AB102" i="12" s="1"/>
  <c r="H91" i="23"/>
  <c r="AB94" i="12" s="1"/>
  <c r="H89" i="23"/>
  <c r="AB92" i="12" s="1"/>
  <c r="H87" i="23"/>
  <c r="AB90" i="12" s="1"/>
  <c r="H85" i="23"/>
  <c r="AB88" i="12" s="1"/>
  <c r="H83" i="23"/>
  <c r="AB86" i="12" s="1"/>
  <c r="H81" i="23"/>
  <c r="AB84" i="12" s="1"/>
  <c r="H79" i="23"/>
  <c r="AB82" i="12" s="1"/>
  <c r="H77" i="23"/>
  <c r="AB73" i="12" s="1"/>
  <c r="H75" i="23"/>
  <c r="AB71" i="12" s="1"/>
  <c r="H73" i="23"/>
  <c r="AB69" i="12" s="1"/>
  <c r="H71" i="23"/>
  <c r="AB67" i="12" s="1"/>
  <c r="H69" i="23"/>
  <c r="AB65" i="12" s="1"/>
  <c r="H67" i="23"/>
  <c r="AB63" i="12" s="1"/>
  <c r="H65" i="23"/>
  <c r="AB61" i="12" s="1"/>
  <c r="H63" i="23"/>
  <c r="AB59" i="12" s="1"/>
  <c r="H61" i="23"/>
  <c r="AB57" i="12" s="1"/>
  <c r="H59" i="23"/>
  <c r="AB55" i="12" s="1"/>
  <c r="H57" i="23"/>
  <c r="AB53" i="12" s="1"/>
  <c r="H55" i="23"/>
  <c r="AB51" i="12" s="1"/>
  <c r="H53" i="23"/>
  <c r="AB49" i="12" s="1"/>
  <c r="H51" i="23"/>
  <c r="AB47" i="12" s="1"/>
  <c r="H49" i="23"/>
  <c r="AB45" i="12" s="1"/>
  <c r="H47" i="23"/>
  <c r="AB43" i="12" s="1"/>
  <c r="H45" i="23"/>
  <c r="AB41" i="12" s="1"/>
  <c r="H43" i="23"/>
  <c r="AB39" i="12" s="1"/>
  <c r="H41" i="23"/>
  <c r="AB37" i="12" s="1"/>
  <c r="H39" i="23"/>
  <c r="AB35" i="12" s="1"/>
  <c r="H37" i="23"/>
  <c r="AB33" i="12" s="1"/>
  <c r="H35" i="23"/>
  <c r="AB31" i="12" s="1"/>
  <c r="H33" i="23"/>
  <c r="AB29" i="12" s="1"/>
  <c r="H31" i="23"/>
  <c r="AB27" i="12" s="1"/>
  <c r="H29" i="23"/>
  <c r="AB25" i="12" s="1"/>
  <c r="H27" i="23"/>
  <c r="AB23" i="12" s="1"/>
  <c r="H25" i="23"/>
  <c r="AB21" i="12" s="1"/>
  <c r="H23" i="23"/>
  <c r="AB19" i="12" s="1"/>
  <c r="H21" i="23"/>
  <c r="AB17" i="12" s="1"/>
  <c r="H19" i="23"/>
  <c r="AB15" i="12" s="1"/>
  <c r="H17" i="23"/>
  <c r="AB13" i="12" s="1"/>
  <c r="H15" i="23"/>
  <c r="AB11" i="12" s="1"/>
  <c r="H13" i="23"/>
  <c r="AB9" i="12" s="1"/>
  <c r="H11" i="23"/>
  <c r="AB7" i="12" s="1"/>
  <c r="H9" i="23"/>
  <c r="AB119" i="12" s="1"/>
  <c r="H7" i="23"/>
  <c r="AB117" i="12" s="1"/>
  <c r="H5" i="23"/>
  <c r="AB115" i="12" s="1"/>
  <c r="H4" i="23"/>
  <c r="AB114" i="12" s="1"/>
  <c r="H26" i="31"/>
  <c r="L28" i="12" s="1"/>
  <c r="H7" i="31"/>
  <c r="L9" i="12" s="1"/>
  <c r="H31" i="31"/>
  <c r="L33" i="12" s="1"/>
  <c r="H55" i="31"/>
  <c r="L57" i="12" s="1"/>
  <c r="H71" i="31"/>
  <c r="L73" i="12" s="1"/>
  <c r="H87" i="31"/>
  <c r="L89" i="12" s="1"/>
  <c r="H95" i="31"/>
  <c r="L97" i="12" s="1"/>
  <c r="H111" i="31"/>
  <c r="L113" i="12" s="1"/>
  <c r="H46" i="31"/>
  <c r="L48" i="12" s="1"/>
  <c r="H8" i="31"/>
  <c r="L10" i="12" s="1"/>
  <c r="H32" i="31"/>
  <c r="L34" i="12" s="1"/>
  <c r="H48" i="31"/>
  <c r="L50" i="12" s="1"/>
  <c r="H56" i="31"/>
  <c r="L58" i="12" s="1"/>
  <c r="H96" i="31"/>
  <c r="L98" i="12" s="1"/>
  <c r="H10" i="31"/>
  <c r="L12" i="12" s="1"/>
  <c r="H42" i="31"/>
  <c r="L44" i="12" s="1"/>
  <c r="H70" i="31"/>
  <c r="L72" i="12" s="1"/>
  <c r="H110" i="31"/>
  <c r="L112" i="12" s="1"/>
  <c r="H11" i="31"/>
  <c r="L13" i="12" s="1"/>
  <c r="H19" i="31"/>
  <c r="L21" i="12" s="1"/>
  <c r="H27" i="31"/>
  <c r="L29" i="12" s="1"/>
  <c r="H35" i="31"/>
  <c r="L37" i="12" s="1"/>
  <c r="H43" i="31"/>
  <c r="L45" i="12" s="1"/>
  <c r="H51" i="31"/>
  <c r="L53" i="12" s="1"/>
  <c r="H59" i="31"/>
  <c r="L61" i="12" s="1"/>
  <c r="H67" i="31"/>
  <c r="L69" i="12" s="1"/>
  <c r="H75" i="31"/>
  <c r="L77" i="12" s="1"/>
  <c r="H83" i="31"/>
  <c r="L85" i="12" s="1"/>
  <c r="H91" i="31"/>
  <c r="L93" i="12" s="1"/>
  <c r="H99" i="31"/>
  <c r="L101" i="12" s="1"/>
  <c r="H107" i="31"/>
  <c r="L109" i="12" s="1"/>
  <c r="H115" i="31"/>
  <c r="L117" i="12" s="1"/>
  <c r="H30" i="31"/>
  <c r="L32" i="12" s="1"/>
  <c r="H62" i="31"/>
  <c r="L64" i="12" s="1"/>
  <c r="H94" i="31"/>
  <c r="L96" i="12" s="1"/>
  <c r="H4" i="31"/>
  <c r="H12" i="31"/>
  <c r="L14" i="12" s="1"/>
  <c r="H20" i="31"/>
  <c r="L22" i="12" s="1"/>
  <c r="H28" i="31"/>
  <c r="L30" i="12" s="1"/>
  <c r="H36" i="31"/>
  <c r="L38" i="12" s="1"/>
  <c r="H44" i="31"/>
  <c r="L46" i="12" s="1"/>
  <c r="H52" i="31"/>
  <c r="L54" i="12" s="1"/>
  <c r="H60" i="31"/>
  <c r="L62" i="12" s="1"/>
  <c r="H68" i="31"/>
  <c r="L70" i="12" s="1"/>
  <c r="H76" i="31"/>
  <c r="L78" i="12" s="1"/>
  <c r="H84" i="31"/>
  <c r="L86" i="12" s="1"/>
  <c r="H92" i="31"/>
  <c r="L94" i="12" s="1"/>
  <c r="H100" i="31"/>
  <c r="L102" i="12" s="1"/>
  <c r="H108" i="31"/>
  <c r="L110" i="12" s="1"/>
  <c r="H116" i="31"/>
  <c r="L118" i="12" s="1"/>
  <c r="H22" i="31"/>
  <c r="L24" i="12" s="1"/>
  <c r="H58" i="31"/>
  <c r="L60" i="12" s="1"/>
  <c r="H90" i="31"/>
  <c r="L92" i="12" s="1"/>
  <c r="H5" i="31"/>
  <c r="L7" i="12" s="1"/>
  <c r="H13" i="31"/>
  <c r="L15" i="12" s="1"/>
  <c r="H21" i="31"/>
  <c r="L23" i="12" s="1"/>
  <c r="H29" i="31"/>
  <c r="L31" i="12" s="1"/>
  <c r="H37" i="31"/>
  <c r="L39" i="12" s="1"/>
  <c r="H45" i="31"/>
  <c r="L47" i="12" s="1"/>
  <c r="H53" i="31"/>
  <c r="L55" i="12" s="1"/>
  <c r="H61" i="31"/>
  <c r="L63" i="12" s="1"/>
  <c r="H69" i="31"/>
  <c r="L71" i="12" s="1"/>
  <c r="H77" i="31"/>
  <c r="L79" i="12" s="1"/>
  <c r="H85" i="31"/>
  <c r="L87" i="12" s="1"/>
  <c r="H93" i="31"/>
  <c r="L95" i="12" s="1"/>
  <c r="H101" i="31"/>
  <c r="L103" i="12" s="1"/>
  <c r="H109" i="31"/>
  <c r="L111" i="12" s="1"/>
  <c r="H117" i="31"/>
  <c r="L119" i="12" s="1"/>
  <c r="H34" i="31"/>
  <c r="L36" i="12" s="1"/>
  <c r="H66" i="31"/>
  <c r="L68" i="12" s="1"/>
  <c r="H98" i="31"/>
  <c r="L100" i="12" s="1"/>
  <c r="H54" i="31"/>
  <c r="L56" i="12" s="1"/>
  <c r="H86" i="31"/>
  <c r="L88" i="12" s="1"/>
  <c r="H15" i="31"/>
  <c r="L17" i="12" s="1"/>
  <c r="H23" i="31"/>
  <c r="L25" i="12" s="1"/>
  <c r="H39" i="31"/>
  <c r="L41" i="12" s="1"/>
  <c r="H47" i="31"/>
  <c r="L49" i="12" s="1"/>
  <c r="H63" i="31"/>
  <c r="L65" i="12" s="1"/>
  <c r="H79" i="31"/>
  <c r="L81" i="12" s="1"/>
  <c r="H103" i="31"/>
  <c r="L105" i="12" s="1"/>
  <c r="H18" i="31"/>
  <c r="L20" i="12" s="1"/>
  <c r="H78" i="31"/>
  <c r="L80" i="12" s="1"/>
  <c r="H114" i="31"/>
  <c r="L116" i="12" s="1"/>
  <c r="H16" i="31"/>
  <c r="L18" i="12" s="1"/>
  <c r="H24" i="31"/>
  <c r="L26" i="12" s="1"/>
  <c r="H40" i="31"/>
  <c r="L42" i="12" s="1"/>
  <c r="H64" i="31"/>
  <c r="L66" i="12" s="1"/>
  <c r="H72" i="31"/>
  <c r="L74" i="12" s="1"/>
  <c r="H80" i="31"/>
  <c r="L82" i="12" s="1"/>
  <c r="H88" i="31"/>
  <c r="L90" i="12" s="1"/>
  <c r="H104" i="31"/>
  <c r="L106" i="12" s="1"/>
  <c r="H112" i="31"/>
  <c r="L114" i="12" s="1"/>
  <c r="H6" i="31"/>
  <c r="L8" i="12" s="1"/>
  <c r="H38" i="31"/>
  <c r="L40" i="12" s="1"/>
  <c r="H74" i="31"/>
  <c r="L76" i="12" s="1"/>
  <c r="H106" i="31"/>
  <c r="L108" i="12" s="1"/>
  <c r="H9" i="31"/>
  <c r="L11" i="12" s="1"/>
  <c r="H17" i="31"/>
  <c r="L19" i="12" s="1"/>
  <c r="H25" i="31"/>
  <c r="L27" i="12" s="1"/>
  <c r="H33" i="31"/>
  <c r="L35" i="12" s="1"/>
  <c r="H41" i="31"/>
  <c r="L43" i="12" s="1"/>
  <c r="H49" i="31"/>
  <c r="L51" i="12" s="1"/>
  <c r="H57" i="31"/>
  <c r="L59" i="12" s="1"/>
  <c r="H65" i="31"/>
  <c r="L67" i="12" s="1"/>
  <c r="H73" i="31"/>
  <c r="L75" i="12" s="1"/>
  <c r="H81" i="31"/>
  <c r="L83" i="12" s="1"/>
  <c r="H89" i="31"/>
  <c r="L91" i="12" s="1"/>
  <c r="H97" i="31"/>
  <c r="L99" i="12" s="1"/>
  <c r="H105" i="31"/>
  <c r="L107" i="12" s="1"/>
  <c r="H113" i="31"/>
  <c r="L115" i="12" s="1"/>
  <c r="H14" i="31"/>
  <c r="L16" i="12" s="1"/>
  <c r="H50" i="31"/>
  <c r="L52" i="12" s="1"/>
  <c r="H82" i="31"/>
  <c r="L84" i="12" s="1"/>
  <c r="H102" i="31"/>
  <c r="L104" i="12" s="1"/>
  <c r="G116" i="37"/>
  <c r="AD80" i="12" s="1"/>
  <c r="G4" i="37"/>
  <c r="G112" i="37"/>
  <c r="AD76" i="12" s="1"/>
  <c r="G108" i="37"/>
  <c r="AD98" i="12" s="1"/>
  <c r="G104" i="37"/>
  <c r="AD113" i="12" s="1"/>
  <c r="G100" i="37"/>
  <c r="AD109" i="12" s="1"/>
  <c r="G96" i="37"/>
  <c r="AD105" i="12" s="1"/>
  <c r="G92" i="37"/>
  <c r="AD101" i="12" s="1"/>
  <c r="G88" i="37"/>
  <c r="AD91" i="12" s="1"/>
  <c r="G84" i="37"/>
  <c r="AD87" i="12" s="1"/>
  <c r="G80" i="37"/>
  <c r="AD83" i="12" s="1"/>
  <c r="G76" i="37"/>
  <c r="AD72" i="12" s="1"/>
  <c r="G72" i="37"/>
  <c r="AD68" i="12" s="1"/>
  <c r="G68" i="37"/>
  <c r="AD64" i="12" s="1"/>
  <c r="G64" i="37"/>
  <c r="AD60" i="12" s="1"/>
  <c r="G60" i="37"/>
  <c r="AD56" i="12" s="1"/>
  <c r="G56" i="37"/>
  <c r="AD52" i="12" s="1"/>
  <c r="G52" i="37"/>
  <c r="AD48" i="12" s="1"/>
  <c r="G48" i="37"/>
  <c r="AD44" i="12" s="1"/>
  <c r="G44" i="37"/>
  <c r="AD40" i="12" s="1"/>
  <c r="G40" i="37"/>
  <c r="AD36" i="12" s="1"/>
  <c r="G36" i="37"/>
  <c r="AD32" i="12" s="1"/>
  <c r="G32" i="37"/>
  <c r="AD28" i="12" s="1"/>
  <c r="G28" i="37"/>
  <c r="AD24" i="12" s="1"/>
  <c r="G24" i="37"/>
  <c r="AD20" i="12" s="1"/>
  <c r="G20" i="37"/>
  <c r="AD16" i="12" s="1"/>
  <c r="G16" i="37"/>
  <c r="AD12" i="12" s="1"/>
  <c r="G12" i="37"/>
  <c r="AD8" i="12" s="1"/>
  <c r="G8" i="37"/>
  <c r="AD118" i="12" s="1"/>
  <c r="G117" i="37"/>
  <c r="AD81" i="12" s="1"/>
  <c r="G113" i="37"/>
  <c r="AD77" i="12" s="1"/>
  <c r="G109" i="37"/>
  <c r="AD99" i="12" s="1"/>
  <c r="G105" i="37"/>
  <c r="AD95" i="12" s="1"/>
  <c r="G101" i="37"/>
  <c r="AD110" i="12" s="1"/>
  <c r="G97" i="37"/>
  <c r="AD106" i="12" s="1"/>
  <c r="G93" i="37"/>
  <c r="AD102" i="12" s="1"/>
  <c r="G89" i="37"/>
  <c r="AD92" i="12" s="1"/>
  <c r="G85" i="37"/>
  <c r="AD88" i="12" s="1"/>
  <c r="G81" i="37"/>
  <c r="AD84" i="12" s="1"/>
  <c r="G77" i="37"/>
  <c r="AD73" i="12" s="1"/>
  <c r="G73" i="37"/>
  <c r="AD69" i="12" s="1"/>
  <c r="G69" i="37"/>
  <c r="AD65" i="12" s="1"/>
  <c r="G65" i="37"/>
  <c r="AD61" i="12" s="1"/>
  <c r="G61" i="37"/>
  <c r="AD57" i="12" s="1"/>
  <c r="G57" i="37"/>
  <c r="AD53" i="12" s="1"/>
  <c r="G53" i="37"/>
  <c r="AD49" i="12" s="1"/>
  <c r="G49" i="37"/>
  <c r="AD45" i="12" s="1"/>
  <c r="G45" i="37"/>
  <c r="AD41" i="12" s="1"/>
  <c r="G41" i="37"/>
  <c r="AD37" i="12" s="1"/>
  <c r="G37" i="37"/>
  <c r="AD33" i="12" s="1"/>
  <c r="G33" i="37"/>
  <c r="AD29" i="12" s="1"/>
  <c r="G29" i="37"/>
  <c r="AD25" i="12" s="1"/>
  <c r="G25" i="37"/>
  <c r="AD21" i="12" s="1"/>
  <c r="G21" i="37"/>
  <c r="AD17" i="12" s="1"/>
  <c r="G17" i="37"/>
  <c r="AD13" i="12" s="1"/>
  <c r="G13" i="37"/>
  <c r="AD9" i="12" s="1"/>
  <c r="G9" i="37"/>
  <c r="AD119" i="12" s="1"/>
  <c r="G5" i="37"/>
  <c r="AD115" i="12" s="1"/>
  <c r="G114" i="37"/>
  <c r="AD78" i="12" s="1"/>
  <c r="G110" i="37"/>
  <c r="AD100" i="12" s="1"/>
  <c r="G106" i="37"/>
  <c r="AD96" i="12" s="1"/>
  <c r="G102" i="37"/>
  <c r="AD111" i="12" s="1"/>
  <c r="G98" i="37"/>
  <c r="AD107" i="12" s="1"/>
  <c r="G94" i="37"/>
  <c r="AD103" i="12" s="1"/>
  <c r="G90" i="37"/>
  <c r="AD93" i="12" s="1"/>
  <c r="G86" i="37"/>
  <c r="AD89" i="12" s="1"/>
  <c r="G82" i="37"/>
  <c r="AD85" i="12" s="1"/>
  <c r="G78" i="37"/>
  <c r="AD74" i="12" s="1"/>
  <c r="G74" i="37"/>
  <c r="AD70" i="12" s="1"/>
  <c r="G70" i="37"/>
  <c r="AD66" i="12" s="1"/>
  <c r="G66" i="37"/>
  <c r="AD62" i="12" s="1"/>
  <c r="G62" i="37"/>
  <c r="AD58" i="12" s="1"/>
  <c r="G58" i="37"/>
  <c r="AD54" i="12" s="1"/>
  <c r="G54" i="37"/>
  <c r="AD50" i="12" s="1"/>
  <c r="G50" i="37"/>
  <c r="AD46" i="12" s="1"/>
  <c r="G46" i="37"/>
  <c r="AD42" i="12" s="1"/>
  <c r="G42" i="37"/>
  <c r="AD38" i="12" s="1"/>
  <c r="G38" i="37"/>
  <c r="AD34" i="12" s="1"/>
  <c r="G34" i="37"/>
  <c r="AD30" i="12" s="1"/>
  <c r="G30" i="37"/>
  <c r="AD26" i="12" s="1"/>
  <c r="G26" i="37"/>
  <c r="AD22" i="12" s="1"/>
  <c r="G22" i="37"/>
  <c r="AD18" i="12" s="1"/>
  <c r="G18" i="37"/>
  <c r="AD14" i="12" s="1"/>
  <c r="G14" i="37"/>
  <c r="AD10" i="12" s="1"/>
  <c r="G10" i="37"/>
  <c r="AD6" i="12" s="1"/>
  <c r="G6" i="37"/>
  <c r="AD116" i="12" s="1"/>
  <c r="G115" i="37"/>
  <c r="AD79" i="12" s="1"/>
  <c r="G111" i="37"/>
  <c r="AD75" i="12" s="1"/>
  <c r="G107" i="37"/>
  <c r="AD97" i="12" s="1"/>
  <c r="G103" i="37"/>
  <c r="AD112" i="12" s="1"/>
  <c r="G99" i="37"/>
  <c r="AD108" i="12" s="1"/>
  <c r="G95" i="37"/>
  <c r="AD104" i="12" s="1"/>
  <c r="G91" i="37"/>
  <c r="AD94" i="12" s="1"/>
  <c r="G87" i="37"/>
  <c r="AD90" i="12" s="1"/>
  <c r="G83" i="37"/>
  <c r="AD86" i="12" s="1"/>
  <c r="G79" i="37"/>
  <c r="AD82" i="12" s="1"/>
  <c r="G75" i="37"/>
  <c r="AD71" i="12" s="1"/>
  <c r="G71" i="37"/>
  <c r="AD67" i="12" s="1"/>
  <c r="G67" i="37"/>
  <c r="AD63" i="12" s="1"/>
  <c r="G63" i="37"/>
  <c r="AD59" i="12" s="1"/>
  <c r="G59" i="37"/>
  <c r="AD55" i="12" s="1"/>
  <c r="G55" i="37"/>
  <c r="AD51" i="12" s="1"/>
  <c r="G51" i="37"/>
  <c r="AD47" i="12" s="1"/>
  <c r="G47" i="37"/>
  <c r="AD43" i="12" s="1"/>
  <c r="G43" i="37"/>
  <c r="AD39" i="12" s="1"/>
  <c r="G39" i="37"/>
  <c r="AD35" i="12" s="1"/>
  <c r="G35" i="37"/>
  <c r="AD31" i="12" s="1"/>
  <c r="G31" i="37"/>
  <c r="AD27" i="12" s="1"/>
  <c r="G27" i="37"/>
  <c r="AD23" i="12" s="1"/>
  <c r="G23" i="37"/>
  <c r="AD19" i="12" s="1"/>
  <c r="G19" i="37"/>
  <c r="AD15" i="12" s="1"/>
  <c r="G15" i="37"/>
  <c r="AD11" i="12" s="1"/>
  <c r="G11" i="37"/>
  <c r="AD7" i="12" s="1"/>
  <c r="G7" i="37"/>
  <c r="AD117" i="12" s="1"/>
  <c r="H12" i="29"/>
  <c r="H14" i="12" s="1"/>
  <c r="H16" i="29"/>
  <c r="H18" i="12" s="1"/>
  <c r="H20" i="29"/>
  <c r="H22" i="12" s="1"/>
  <c r="H24" i="29"/>
  <c r="H26" i="12" s="1"/>
  <c r="H32" i="29"/>
  <c r="H34" i="12" s="1"/>
  <c r="H36" i="29"/>
  <c r="H38" i="12" s="1"/>
  <c r="H40" i="29"/>
  <c r="H42" i="12" s="1"/>
  <c r="H44" i="29"/>
  <c r="H46" i="12" s="1"/>
  <c r="H48" i="29"/>
  <c r="H50" i="12" s="1"/>
  <c r="H52" i="29"/>
  <c r="H54" i="12" s="1"/>
  <c r="H56" i="29"/>
  <c r="H58" i="12" s="1"/>
  <c r="H60" i="29"/>
  <c r="H62" i="12" s="1"/>
  <c r="H64" i="29"/>
  <c r="H66" i="12" s="1"/>
  <c r="H68" i="29"/>
  <c r="H70" i="12" s="1"/>
  <c r="H72" i="29"/>
  <c r="H74" i="12" s="1"/>
  <c r="H76" i="29"/>
  <c r="H78" i="12" s="1"/>
  <c r="H83" i="29"/>
  <c r="H85" i="12" s="1"/>
  <c r="H91" i="29"/>
  <c r="H93" i="12" s="1"/>
  <c r="H99" i="29"/>
  <c r="H101" i="12" s="1"/>
  <c r="H107" i="29"/>
  <c r="H109" i="12" s="1"/>
  <c r="H115" i="29"/>
  <c r="H117" i="12" s="1"/>
  <c r="H7" i="29"/>
  <c r="H9" i="12" s="1"/>
  <c r="H11" i="29"/>
  <c r="H13" i="12" s="1"/>
  <c r="H15" i="29"/>
  <c r="H17" i="12" s="1"/>
  <c r="H19" i="29"/>
  <c r="H21" i="12" s="1"/>
  <c r="H23" i="29"/>
  <c r="H25" i="12" s="1"/>
  <c r="H27" i="29"/>
  <c r="H29" i="12" s="1"/>
  <c r="H31" i="29"/>
  <c r="H33" i="12" s="1"/>
  <c r="H35" i="29"/>
  <c r="H37" i="12" s="1"/>
  <c r="H39" i="29"/>
  <c r="H41" i="12" s="1"/>
  <c r="H43" i="29"/>
  <c r="H45" i="12" s="1"/>
  <c r="H47" i="29"/>
  <c r="H49" i="12" s="1"/>
  <c r="H51" i="29"/>
  <c r="H53" i="12" s="1"/>
  <c r="H55" i="29"/>
  <c r="H57" i="12" s="1"/>
  <c r="H59" i="29"/>
  <c r="H61" i="12" s="1"/>
  <c r="H63" i="29"/>
  <c r="H65" i="12" s="1"/>
  <c r="H67" i="29"/>
  <c r="H69" i="12" s="1"/>
  <c r="H71" i="29"/>
  <c r="H73" i="12" s="1"/>
  <c r="H75" i="29"/>
  <c r="H77" i="12" s="1"/>
  <c r="H81" i="29"/>
  <c r="H83" i="12" s="1"/>
  <c r="H89" i="29"/>
  <c r="H91" i="12" s="1"/>
  <c r="H97" i="29"/>
  <c r="H99" i="12" s="1"/>
  <c r="H105" i="29"/>
  <c r="H107" i="12" s="1"/>
  <c r="H113" i="29"/>
  <c r="H115" i="12" s="1"/>
  <c r="H78" i="29"/>
  <c r="H80" i="12" s="1"/>
  <c r="H82" i="29"/>
  <c r="H84" i="12" s="1"/>
  <c r="H86" i="29"/>
  <c r="H88" i="12" s="1"/>
  <c r="H90" i="29"/>
  <c r="H92" i="12" s="1"/>
  <c r="H94" i="29"/>
  <c r="H96" i="12" s="1"/>
  <c r="H98" i="29"/>
  <c r="H100" i="12" s="1"/>
  <c r="H102" i="29"/>
  <c r="H104" i="12" s="1"/>
  <c r="H106" i="29"/>
  <c r="H108" i="12" s="1"/>
  <c r="H110" i="29"/>
  <c r="H112" i="12" s="1"/>
  <c r="H114" i="29"/>
  <c r="H116" i="12" s="1"/>
  <c r="H14" i="29"/>
  <c r="H16" i="12" s="1"/>
  <c r="H18" i="29"/>
  <c r="H20" i="12" s="1"/>
  <c r="H22" i="29"/>
  <c r="H24" i="12" s="1"/>
  <c r="H26" i="29"/>
  <c r="H28" i="12" s="1"/>
  <c r="H30" i="29"/>
  <c r="H32" i="12" s="1"/>
  <c r="H34" i="29"/>
  <c r="H36" i="12" s="1"/>
  <c r="H38" i="29"/>
  <c r="H40" i="12" s="1"/>
  <c r="H42" i="29"/>
  <c r="H44" i="12" s="1"/>
  <c r="H46" i="29"/>
  <c r="H48" i="12" s="1"/>
  <c r="H50" i="29"/>
  <c r="H52" i="12" s="1"/>
  <c r="H54" i="29"/>
  <c r="H56" i="12" s="1"/>
  <c r="H58" i="29"/>
  <c r="H60" i="12" s="1"/>
  <c r="H62" i="29"/>
  <c r="H64" i="12" s="1"/>
  <c r="H66" i="29"/>
  <c r="H68" i="12" s="1"/>
  <c r="H70" i="29"/>
  <c r="H72" i="12" s="1"/>
  <c r="H74" i="29"/>
  <c r="H76" i="12" s="1"/>
  <c r="H79" i="29"/>
  <c r="H81" i="12" s="1"/>
  <c r="H87" i="29"/>
  <c r="H89" i="12" s="1"/>
  <c r="H95" i="29"/>
  <c r="H97" i="12" s="1"/>
  <c r="H103" i="29"/>
  <c r="H105" i="12" s="1"/>
  <c r="H111" i="29"/>
  <c r="H113" i="12" s="1"/>
  <c r="H5" i="29"/>
  <c r="H7" i="12" s="1"/>
  <c r="H9" i="29"/>
  <c r="H11" i="12" s="1"/>
  <c r="H13" i="29"/>
  <c r="H15" i="12" s="1"/>
  <c r="H17" i="29"/>
  <c r="H19" i="12" s="1"/>
  <c r="H21" i="29"/>
  <c r="H23" i="12" s="1"/>
  <c r="H25" i="29"/>
  <c r="H27" i="12" s="1"/>
  <c r="H29" i="29"/>
  <c r="H31" i="12" s="1"/>
  <c r="H33" i="29"/>
  <c r="H35" i="12" s="1"/>
  <c r="H37" i="29"/>
  <c r="H39" i="12" s="1"/>
  <c r="H41" i="29"/>
  <c r="H43" i="12" s="1"/>
  <c r="H45" i="29"/>
  <c r="H47" i="12" s="1"/>
  <c r="H49" i="29"/>
  <c r="H51" i="12" s="1"/>
  <c r="H53" i="29"/>
  <c r="H55" i="12" s="1"/>
  <c r="H57" i="29"/>
  <c r="H59" i="12" s="1"/>
  <c r="H61" i="29"/>
  <c r="H63" i="12" s="1"/>
  <c r="H65" i="29"/>
  <c r="H67" i="12" s="1"/>
  <c r="H69" i="29"/>
  <c r="H71" i="12" s="1"/>
  <c r="H73" i="29"/>
  <c r="H75" i="12" s="1"/>
  <c r="H77" i="29"/>
  <c r="H79" i="12" s="1"/>
  <c r="H85" i="29"/>
  <c r="H87" i="12" s="1"/>
  <c r="H93" i="29"/>
  <c r="H95" i="12" s="1"/>
  <c r="H101" i="29"/>
  <c r="H103" i="12" s="1"/>
  <c r="H109" i="29"/>
  <c r="H111" i="12" s="1"/>
  <c r="H117" i="29"/>
  <c r="H119" i="12" s="1"/>
  <c r="H80" i="29"/>
  <c r="H82" i="12" s="1"/>
  <c r="H84" i="29"/>
  <c r="H86" i="12" s="1"/>
  <c r="H88" i="29"/>
  <c r="H90" i="12" s="1"/>
  <c r="H92" i="29"/>
  <c r="H94" i="12" s="1"/>
  <c r="H96" i="29"/>
  <c r="H98" i="12" s="1"/>
  <c r="H100" i="29"/>
  <c r="H102" i="12" s="1"/>
  <c r="H104" i="29"/>
  <c r="H106" i="12" s="1"/>
  <c r="H108" i="29"/>
  <c r="H110" i="12" s="1"/>
  <c r="H112" i="29"/>
  <c r="H114" i="12" s="1"/>
  <c r="H116" i="29"/>
  <c r="H118" i="12" s="1"/>
  <c r="H4" i="29"/>
  <c r="H8" i="29"/>
  <c r="H10" i="12" s="1"/>
  <c r="H28" i="29"/>
  <c r="H30" i="12" s="1"/>
  <c r="H6" i="29"/>
  <c r="H8" i="12" s="1"/>
  <c r="H10" i="29"/>
  <c r="H12" i="12" s="1"/>
  <c r="H114" i="21"/>
  <c r="X116" i="12" s="1"/>
  <c r="H70" i="21"/>
  <c r="X72" i="12" s="1"/>
  <c r="H64" i="21"/>
  <c r="X66" i="12" s="1"/>
  <c r="H60" i="21"/>
  <c r="X62" i="12" s="1"/>
  <c r="H56" i="21"/>
  <c r="X58" i="12" s="1"/>
  <c r="H52" i="21"/>
  <c r="X54" i="12" s="1"/>
  <c r="H48" i="21"/>
  <c r="X50" i="12" s="1"/>
  <c r="H42" i="21"/>
  <c r="X44" i="12" s="1"/>
  <c r="H38" i="21"/>
  <c r="X40" i="12" s="1"/>
  <c r="H34" i="21"/>
  <c r="X36" i="12" s="1"/>
  <c r="H30" i="21"/>
  <c r="X32" i="12" s="1"/>
  <c r="H26" i="21"/>
  <c r="X28" i="12" s="1"/>
  <c r="H22" i="21"/>
  <c r="X24" i="12" s="1"/>
  <c r="H18" i="21"/>
  <c r="X20" i="12" s="1"/>
  <c r="H14" i="21"/>
  <c r="X16" i="12" s="1"/>
  <c r="H10" i="21"/>
  <c r="X12" i="12" s="1"/>
  <c r="H6" i="21"/>
  <c r="X8" i="12" s="1"/>
  <c r="H117" i="21"/>
  <c r="X119" i="12" s="1"/>
  <c r="H115" i="21"/>
  <c r="X117" i="12" s="1"/>
  <c r="H113" i="21"/>
  <c r="X115" i="12" s="1"/>
  <c r="H111" i="21"/>
  <c r="X113" i="12" s="1"/>
  <c r="H109" i="21"/>
  <c r="X111" i="12" s="1"/>
  <c r="H107" i="21"/>
  <c r="X109" i="12" s="1"/>
  <c r="H105" i="21"/>
  <c r="X107" i="12" s="1"/>
  <c r="H103" i="21"/>
  <c r="X105" i="12" s="1"/>
  <c r="H101" i="21"/>
  <c r="X103" i="12" s="1"/>
  <c r="H99" i="21"/>
  <c r="X101" i="12" s="1"/>
  <c r="H97" i="21"/>
  <c r="X99" i="12" s="1"/>
  <c r="H95" i="21"/>
  <c r="X97" i="12" s="1"/>
  <c r="H93" i="21"/>
  <c r="X95" i="12" s="1"/>
  <c r="H91" i="21"/>
  <c r="X93" i="12" s="1"/>
  <c r="H89" i="21"/>
  <c r="X91" i="12" s="1"/>
  <c r="H87" i="21"/>
  <c r="X89" i="12" s="1"/>
  <c r="H85" i="21"/>
  <c r="X87" i="12" s="1"/>
  <c r="H83" i="21"/>
  <c r="X85" i="12" s="1"/>
  <c r="H81" i="21"/>
  <c r="X83" i="12" s="1"/>
  <c r="H79" i="21"/>
  <c r="X81" i="12" s="1"/>
  <c r="H77" i="21"/>
  <c r="X79" i="12" s="1"/>
  <c r="H75" i="21"/>
  <c r="X77" i="12" s="1"/>
  <c r="H73" i="21"/>
  <c r="X75" i="12" s="1"/>
  <c r="H71" i="21"/>
  <c r="X73" i="12" s="1"/>
  <c r="H69" i="21"/>
  <c r="X71" i="12" s="1"/>
  <c r="H67" i="21"/>
  <c r="X69" i="12" s="1"/>
  <c r="H65" i="21"/>
  <c r="X67" i="12" s="1"/>
  <c r="H63" i="21"/>
  <c r="X65" i="12" s="1"/>
  <c r="H61" i="21"/>
  <c r="X63" i="12" s="1"/>
  <c r="H59" i="21"/>
  <c r="X61" i="12" s="1"/>
  <c r="H57" i="21"/>
  <c r="X59" i="12" s="1"/>
  <c r="H55" i="21"/>
  <c r="X57" i="12" s="1"/>
  <c r="H53" i="21"/>
  <c r="X55" i="12" s="1"/>
  <c r="H51" i="21"/>
  <c r="X53" i="12" s="1"/>
  <c r="H49" i="21"/>
  <c r="X51" i="12" s="1"/>
  <c r="H47" i="21"/>
  <c r="X49" i="12" s="1"/>
  <c r="H45" i="21"/>
  <c r="X47" i="12" s="1"/>
  <c r="H43" i="21"/>
  <c r="X45" i="12" s="1"/>
  <c r="H41" i="21"/>
  <c r="X43" i="12" s="1"/>
  <c r="H39" i="21"/>
  <c r="X41" i="12" s="1"/>
  <c r="H37" i="21"/>
  <c r="X39" i="12" s="1"/>
  <c r="H35" i="21"/>
  <c r="X37" i="12" s="1"/>
  <c r="H33" i="21"/>
  <c r="X35" i="12" s="1"/>
  <c r="H31" i="21"/>
  <c r="X33" i="12" s="1"/>
  <c r="H29" i="21"/>
  <c r="X31" i="12" s="1"/>
  <c r="H27" i="21"/>
  <c r="X29" i="12" s="1"/>
  <c r="H25" i="21"/>
  <c r="X27" i="12" s="1"/>
  <c r="H23" i="21"/>
  <c r="X25" i="12" s="1"/>
  <c r="H21" i="21"/>
  <c r="X23" i="12" s="1"/>
  <c r="H19" i="21"/>
  <c r="X21" i="12" s="1"/>
  <c r="H17" i="21"/>
  <c r="X19" i="12" s="1"/>
  <c r="H15" i="21"/>
  <c r="X17" i="12" s="1"/>
  <c r="H13" i="21"/>
  <c r="X15" i="12" s="1"/>
  <c r="H11" i="21"/>
  <c r="X13" i="12" s="1"/>
  <c r="H9" i="21"/>
  <c r="X11" i="12" s="1"/>
  <c r="H7" i="21"/>
  <c r="X9" i="12" s="1"/>
  <c r="H5" i="21"/>
  <c r="X7" i="12" s="1"/>
  <c r="H116" i="21"/>
  <c r="X118" i="12" s="1"/>
  <c r="H112" i="21"/>
  <c r="X114" i="12" s="1"/>
  <c r="H110" i="21"/>
  <c r="X112" i="12" s="1"/>
  <c r="H108" i="21"/>
  <c r="X110" i="12" s="1"/>
  <c r="H106" i="21"/>
  <c r="X108" i="12" s="1"/>
  <c r="H104" i="21"/>
  <c r="X106" i="12" s="1"/>
  <c r="H102" i="21"/>
  <c r="X104" i="12" s="1"/>
  <c r="H100" i="21"/>
  <c r="X102" i="12" s="1"/>
  <c r="H98" i="21"/>
  <c r="X100" i="12" s="1"/>
  <c r="H96" i="21"/>
  <c r="X98" i="12" s="1"/>
  <c r="H94" i="21"/>
  <c r="X96" i="12" s="1"/>
  <c r="H92" i="21"/>
  <c r="X94" i="12" s="1"/>
  <c r="H90" i="21"/>
  <c r="X92" i="12" s="1"/>
  <c r="H88" i="21"/>
  <c r="X90" i="12" s="1"/>
  <c r="H86" i="21"/>
  <c r="X88" i="12" s="1"/>
  <c r="H84" i="21"/>
  <c r="X86" i="12" s="1"/>
  <c r="H82" i="21"/>
  <c r="X84" i="12" s="1"/>
  <c r="H80" i="21"/>
  <c r="X82" i="12" s="1"/>
  <c r="H78" i="21"/>
  <c r="X80" i="12" s="1"/>
  <c r="H76" i="21"/>
  <c r="X78" i="12" s="1"/>
  <c r="H74" i="21"/>
  <c r="X76" i="12" s="1"/>
  <c r="H72" i="21"/>
  <c r="X74" i="12" s="1"/>
  <c r="H68" i="21"/>
  <c r="X70" i="12" s="1"/>
  <c r="H66" i="21"/>
  <c r="X68" i="12" s="1"/>
  <c r="H62" i="21"/>
  <c r="X64" i="12" s="1"/>
  <c r="H58" i="21"/>
  <c r="X60" i="12" s="1"/>
  <c r="H54" i="21"/>
  <c r="X56" i="12" s="1"/>
  <c r="H50" i="21"/>
  <c r="X52" i="12" s="1"/>
  <c r="H46" i="21"/>
  <c r="X48" i="12" s="1"/>
  <c r="H44" i="21"/>
  <c r="X46" i="12" s="1"/>
  <c r="H40" i="21"/>
  <c r="X42" i="12" s="1"/>
  <c r="H36" i="21"/>
  <c r="X38" i="12" s="1"/>
  <c r="H32" i="21"/>
  <c r="X34" i="12" s="1"/>
  <c r="H28" i="21"/>
  <c r="X30" i="12" s="1"/>
  <c r="H24" i="21"/>
  <c r="X26" i="12" s="1"/>
  <c r="H20" i="21"/>
  <c r="X22" i="12" s="1"/>
  <c r="H16" i="21"/>
  <c r="X18" i="12" s="1"/>
  <c r="H12" i="21"/>
  <c r="X14" i="12" s="1"/>
  <c r="H8" i="21"/>
  <c r="X10" i="12" s="1"/>
  <c r="H4" i="21"/>
  <c r="H4" i="20"/>
  <c r="V6" i="12" s="1"/>
  <c r="H54" i="20"/>
  <c r="V57" i="12" s="1"/>
  <c r="H98" i="20"/>
  <c r="V100" i="12" s="1"/>
  <c r="H31" i="20"/>
  <c r="V33" i="12" s="1"/>
  <c r="H80" i="20"/>
  <c r="V82" i="12" s="1"/>
  <c r="H13" i="20"/>
  <c r="V15" i="12" s="1"/>
  <c r="H67" i="20"/>
  <c r="V69" i="12" s="1"/>
  <c r="H115" i="20"/>
  <c r="V117" i="12" s="1"/>
  <c r="H50" i="20"/>
  <c r="V51" i="12" s="1"/>
  <c r="H94" i="20"/>
  <c r="V96" i="12" s="1"/>
  <c r="H27" i="20"/>
  <c r="V20" i="12" s="1"/>
  <c r="H76" i="20"/>
  <c r="V78" i="12" s="1"/>
  <c r="H9" i="20"/>
  <c r="V11" i="12" s="1"/>
  <c r="H63" i="20"/>
  <c r="V65" i="12" s="1"/>
  <c r="H111" i="20"/>
  <c r="V113" i="12" s="1"/>
  <c r="H46" i="20"/>
  <c r="V47" i="12" s="1"/>
  <c r="H89" i="20"/>
  <c r="V91" i="12" s="1"/>
  <c r="H22" i="20"/>
  <c r="V25" i="12" s="1"/>
  <c r="H72" i="20"/>
  <c r="V74" i="12" s="1"/>
  <c r="H5" i="20"/>
  <c r="V7" i="12" s="1"/>
  <c r="H59" i="20"/>
  <c r="V61" i="12" s="1"/>
  <c r="H107" i="20"/>
  <c r="V109" i="12" s="1"/>
  <c r="H41" i="20"/>
  <c r="V43" i="12" s="1"/>
  <c r="H85" i="20"/>
  <c r="V87" i="12" s="1"/>
  <c r="H18" i="20"/>
  <c r="V21" i="12" s="1"/>
  <c r="H68" i="20"/>
  <c r="V70" i="12" s="1"/>
  <c r="H103" i="20"/>
  <c r="V105" i="12" s="1"/>
  <c r="H36" i="20"/>
  <c r="V38" i="12" s="1"/>
  <c r="H81" i="20"/>
  <c r="V83" i="12" s="1"/>
  <c r="H14" i="20"/>
  <c r="V16" i="12" s="1"/>
  <c r="H64" i="20"/>
  <c r="V66" i="12" s="1"/>
  <c r="H116" i="20"/>
  <c r="V118" i="12" s="1"/>
  <c r="H51" i="20"/>
  <c r="V52" i="12" s="1"/>
  <c r="H99" i="20"/>
  <c r="V101" i="12" s="1"/>
  <c r="H32" i="20"/>
  <c r="V34" i="12" s="1"/>
  <c r="H77" i="20"/>
  <c r="V79" i="12" s="1"/>
  <c r="H10" i="20"/>
  <c r="V12" i="12" s="1"/>
  <c r="H60" i="20"/>
  <c r="V62" i="12" s="1"/>
  <c r="H112" i="20"/>
  <c r="V114" i="12" s="1"/>
  <c r="H47" i="20"/>
  <c r="V48" i="12" s="1"/>
  <c r="H95" i="20"/>
  <c r="V97" i="12" s="1"/>
  <c r="H28" i="20"/>
  <c r="V30" i="12" s="1"/>
  <c r="H73" i="20"/>
  <c r="V75" i="12" s="1"/>
  <c r="H6" i="20"/>
  <c r="V8" i="12" s="1"/>
  <c r="H56" i="20"/>
  <c r="V56" i="12" s="1"/>
  <c r="H108" i="20"/>
  <c r="V110" i="12" s="1"/>
  <c r="H42" i="20"/>
  <c r="V44" i="12" s="1"/>
  <c r="H90" i="20"/>
  <c r="V92" i="12" s="1"/>
  <c r="H23" i="20"/>
  <c r="V26" i="12" s="1"/>
  <c r="H69" i="20"/>
  <c r="V71" i="12" s="1"/>
  <c r="H117" i="20"/>
  <c r="V119" i="12" s="1"/>
  <c r="H52" i="20"/>
  <c r="V53" i="12" s="1"/>
  <c r="H38" i="20"/>
  <c r="V40" i="12" s="1"/>
  <c r="H20" i="20"/>
  <c r="V23" i="12" s="1"/>
  <c r="H104" i="20"/>
  <c r="V106" i="12" s="1"/>
  <c r="H28" i="22"/>
  <c r="Z24" i="12" s="1"/>
  <c r="H22" i="22"/>
  <c r="Z18" i="12" s="1"/>
  <c r="H7" i="22"/>
  <c r="Z117" i="12" s="1"/>
  <c r="H11" i="22"/>
  <c r="Z7" i="12" s="1"/>
  <c r="H13" i="22"/>
  <c r="Z9" i="12" s="1"/>
  <c r="H17" i="22"/>
  <c r="Z13" i="12" s="1"/>
  <c r="H21" i="22"/>
  <c r="Z17" i="12" s="1"/>
  <c r="H26" i="22"/>
  <c r="Z22" i="12" s="1"/>
  <c r="H31" i="22"/>
  <c r="Z27" i="12" s="1"/>
  <c r="H35" i="22"/>
  <c r="Z31" i="12" s="1"/>
  <c r="H39" i="22"/>
  <c r="Z35" i="12" s="1"/>
  <c r="H43" i="22"/>
  <c r="Z39" i="12" s="1"/>
  <c r="H47" i="22"/>
  <c r="Z43" i="12" s="1"/>
  <c r="H51" i="22"/>
  <c r="Z47" i="12" s="1"/>
  <c r="H55" i="22"/>
  <c r="Z51" i="12" s="1"/>
  <c r="H59" i="22"/>
  <c r="Z55" i="12" s="1"/>
  <c r="H63" i="22"/>
  <c r="Z59" i="12" s="1"/>
  <c r="H67" i="22"/>
  <c r="Z63" i="12" s="1"/>
  <c r="H71" i="22"/>
  <c r="Z67" i="12" s="1"/>
  <c r="H75" i="22"/>
  <c r="Z71" i="12" s="1"/>
  <c r="H79" i="22"/>
  <c r="Z82" i="12" s="1"/>
  <c r="H83" i="22"/>
  <c r="Z86" i="12" s="1"/>
  <c r="H87" i="22"/>
  <c r="Z90" i="12" s="1"/>
  <c r="H91" i="22"/>
  <c r="Z94" i="12" s="1"/>
  <c r="H95" i="22"/>
  <c r="Z104" i="12" s="1"/>
  <c r="H115" i="22"/>
  <c r="Z79" i="12" s="1"/>
  <c r="H4" i="22"/>
  <c r="H6" i="22"/>
  <c r="Z116" i="12" s="1"/>
  <c r="H8" i="22"/>
  <c r="Z118" i="12" s="1"/>
  <c r="H10" i="22"/>
  <c r="Z6" i="12" s="1"/>
  <c r="H12" i="22"/>
  <c r="Z8" i="12" s="1"/>
  <c r="H14" i="22"/>
  <c r="Z10" i="12" s="1"/>
  <c r="H16" i="22"/>
  <c r="Z12" i="12" s="1"/>
  <c r="H18" i="22"/>
  <c r="Z14" i="12" s="1"/>
  <c r="H20" i="22"/>
  <c r="Z16" i="12" s="1"/>
  <c r="H23" i="22"/>
  <c r="Z19" i="12" s="1"/>
  <c r="H25" i="22"/>
  <c r="Z21" i="12" s="1"/>
  <c r="H27" i="22"/>
  <c r="Z23" i="12" s="1"/>
  <c r="H30" i="22"/>
  <c r="Z26" i="12" s="1"/>
  <c r="H32" i="22"/>
  <c r="Z28" i="12" s="1"/>
  <c r="H34" i="22"/>
  <c r="Z30" i="12" s="1"/>
  <c r="H36" i="22"/>
  <c r="Z32" i="12" s="1"/>
  <c r="H38" i="22"/>
  <c r="Z34" i="12" s="1"/>
  <c r="H40" i="22"/>
  <c r="Z36" i="12" s="1"/>
  <c r="H42" i="22"/>
  <c r="Z38" i="12" s="1"/>
  <c r="H44" i="22"/>
  <c r="Z40" i="12" s="1"/>
  <c r="H46" i="22"/>
  <c r="Z42" i="12" s="1"/>
  <c r="H48" i="22"/>
  <c r="Z44" i="12" s="1"/>
  <c r="H50" i="22"/>
  <c r="Z46" i="12" s="1"/>
  <c r="H52" i="22"/>
  <c r="Z48" i="12" s="1"/>
  <c r="H54" i="22"/>
  <c r="Z50" i="12" s="1"/>
  <c r="H56" i="22"/>
  <c r="Z52" i="12" s="1"/>
  <c r="H58" i="22"/>
  <c r="Z54" i="12" s="1"/>
  <c r="H60" i="22"/>
  <c r="Z56" i="12" s="1"/>
  <c r="H62" i="22"/>
  <c r="Z58" i="12" s="1"/>
  <c r="H64" i="22"/>
  <c r="Z60" i="12" s="1"/>
  <c r="H66" i="22"/>
  <c r="Z62" i="12" s="1"/>
  <c r="H68" i="22"/>
  <c r="Z64" i="12" s="1"/>
  <c r="H70" i="22"/>
  <c r="Z66" i="12" s="1"/>
  <c r="H72" i="22"/>
  <c r="Z68" i="12" s="1"/>
  <c r="H74" i="22"/>
  <c r="Z70" i="12" s="1"/>
  <c r="H76" i="22"/>
  <c r="Z72" i="12" s="1"/>
  <c r="H78" i="22"/>
  <c r="Z74" i="12" s="1"/>
  <c r="H80" i="22"/>
  <c r="Z83" i="12" s="1"/>
  <c r="H82" i="22"/>
  <c r="Z85" i="12" s="1"/>
  <c r="H84" i="22"/>
  <c r="Z87" i="12" s="1"/>
  <c r="H86" i="22"/>
  <c r="Z89" i="12" s="1"/>
  <c r="H88" i="22"/>
  <c r="Z91" i="12" s="1"/>
  <c r="H90" i="22"/>
  <c r="Z93" i="12" s="1"/>
  <c r="H92" i="22"/>
  <c r="Z101" i="12" s="1"/>
  <c r="H94" i="22"/>
  <c r="Z103" i="12" s="1"/>
  <c r="H96" i="22"/>
  <c r="Z105" i="12" s="1"/>
  <c r="H98" i="22"/>
  <c r="Z107" i="12" s="1"/>
  <c r="H100" i="22"/>
  <c r="Z109" i="12" s="1"/>
  <c r="H102" i="22"/>
  <c r="Z111" i="12" s="1"/>
  <c r="H104" i="22"/>
  <c r="Z113" i="12" s="1"/>
  <c r="H106" i="22"/>
  <c r="Z96" i="12" s="1"/>
  <c r="H108" i="22"/>
  <c r="Z98" i="12" s="1"/>
  <c r="H110" i="22"/>
  <c r="Z100" i="12" s="1"/>
  <c r="H112" i="22"/>
  <c r="Z76" i="12" s="1"/>
  <c r="H114" i="22"/>
  <c r="Z78" i="12" s="1"/>
  <c r="H116" i="22"/>
  <c r="Z80" i="12" s="1"/>
  <c r="H5" i="22"/>
  <c r="Z115" i="12" s="1"/>
  <c r="H9" i="22"/>
  <c r="Z119" i="12" s="1"/>
  <c r="H15" i="22"/>
  <c r="Z11" i="12" s="1"/>
  <c r="H19" i="22"/>
  <c r="Z15" i="12" s="1"/>
  <c r="H24" i="22"/>
  <c r="Z20" i="12" s="1"/>
  <c r="H29" i="22"/>
  <c r="Z25" i="12" s="1"/>
  <c r="H33" i="22"/>
  <c r="Z29" i="12" s="1"/>
  <c r="H37" i="22"/>
  <c r="Z33" i="12" s="1"/>
  <c r="H41" i="22"/>
  <c r="Z37" i="12" s="1"/>
  <c r="H45" i="22"/>
  <c r="Z41" i="12" s="1"/>
  <c r="H49" i="22"/>
  <c r="Z45" i="12" s="1"/>
  <c r="H53" i="22"/>
  <c r="Z49" i="12" s="1"/>
  <c r="H57" i="22"/>
  <c r="Z53" i="12" s="1"/>
  <c r="H61" i="22"/>
  <c r="Z57" i="12" s="1"/>
  <c r="H65" i="22"/>
  <c r="Z61" i="12" s="1"/>
  <c r="H69" i="22"/>
  <c r="Z65" i="12" s="1"/>
  <c r="H73" i="22"/>
  <c r="Z69" i="12" s="1"/>
  <c r="H77" i="22"/>
  <c r="Z73" i="12" s="1"/>
  <c r="H81" i="22"/>
  <c r="Z84" i="12" s="1"/>
  <c r="H85" i="22"/>
  <c r="Z88" i="12" s="1"/>
  <c r="H89" i="22"/>
  <c r="Z92" i="12" s="1"/>
  <c r="H93" i="22"/>
  <c r="Z102" i="12" s="1"/>
  <c r="H97" i="22"/>
  <c r="Z106" i="12" s="1"/>
  <c r="H99" i="22"/>
  <c r="Z108" i="12" s="1"/>
  <c r="H101" i="22"/>
  <c r="Z110" i="12" s="1"/>
  <c r="H103" i="22"/>
  <c r="Z112" i="12" s="1"/>
  <c r="H105" i="22"/>
  <c r="Z95" i="12" s="1"/>
  <c r="H107" i="22"/>
  <c r="Z97" i="12" s="1"/>
  <c r="H109" i="22"/>
  <c r="Z99" i="12" s="1"/>
  <c r="H111" i="22"/>
  <c r="Z75" i="12" s="1"/>
  <c r="H113" i="22"/>
  <c r="Z77" i="12" s="1"/>
  <c r="H117" i="22"/>
  <c r="Z81" i="12" s="1"/>
  <c r="H112" i="18"/>
  <c r="R116" i="12" s="1"/>
  <c r="H110" i="18"/>
  <c r="R114" i="12" s="1"/>
  <c r="H108" i="18"/>
  <c r="R111" i="12" s="1"/>
  <c r="H106" i="18"/>
  <c r="R109" i="12" s="1"/>
  <c r="H104" i="18"/>
  <c r="R107" i="12" s="1"/>
  <c r="H102" i="18"/>
  <c r="R105" i="12" s="1"/>
  <c r="H100" i="18"/>
  <c r="R103" i="12" s="1"/>
  <c r="H98" i="18"/>
  <c r="R101" i="12" s="1"/>
  <c r="H96" i="18"/>
  <c r="R99" i="12" s="1"/>
  <c r="H94" i="18"/>
  <c r="R97" i="12" s="1"/>
  <c r="H92" i="18"/>
  <c r="R95" i="12" s="1"/>
  <c r="H90" i="18"/>
  <c r="R93" i="12" s="1"/>
  <c r="H88" i="18"/>
  <c r="R91" i="12" s="1"/>
  <c r="H86" i="18"/>
  <c r="R89" i="12" s="1"/>
  <c r="H84" i="18"/>
  <c r="R87" i="12" s="1"/>
  <c r="H82" i="18"/>
  <c r="R85" i="12" s="1"/>
  <c r="H80" i="18"/>
  <c r="R83" i="12" s="1"/>
  <c r="H78" i="18"/>
  <c r="R81" i="12" s="1"/>
  <c r="H76" i="18"/>
  <c r="R79" i="12" s="1"/>
  <c r="H74" i="18"/>
  <c r="R77" i="12" s="1"/>
  <c r="H72" i="18"/>
  <c r="R75" i="12" s="1"/>
  <c r="H70" i="18"/>
  <c r="R73" i="12" s="1"/>
  <c r="H68" i="18"/>
  <c r="R71" i="12" s="1"/>
  <c r="H66" i="18"/>
  <c r="R69" i="12" s="1"/>
  <c r="H64" i="18"/>
  <c r="R67" i="12" s="1"/>
  <c r="H62" i="18"/>
  <c r="R65" i="12" s="1"/>
  <c r="H60" i="18"/>
  <c r="R63" i="12" s="1"/>
  <c r="H58" i="18"/>
  <c r="R61" i="12" s="1"/>
  <c r="H56" i="18"/>
  <c r="R59" i="12" s="1"/>
  <c r="H54" i="18"/>
  <c r="R57" i="12" s="1"/>
  <c r="H52" i="18"/>
  <c r="R55" i="12" s="1"/>
  <c r="H50" i="18"/>
  <c r="R53" i="12" s="1"/>
  <c r="H48" i="18"/>
  <c r="R51" i="12" s="1"/>
  <c r="H46" i="18"/>
  <c r="R49" i="12" s="1"/>
  <c r="H44" i="18"/>
  <c r="R47" i="12" s="1"/>
  <c r="H42" i="18"/>
  <c r="R44" i="12" s="1"/>
  <c r="H40" i="18"/>
  <c r="R42" i="12" s="1"/>
  <c r="H38" i="18"/>
  <c r="R40" i="12" s="1"/>
  <c r="H36" i="18"/>
  <c r="R38" i="12" s="1"/>
  <c r="H34" i="18"/>
  <c r="R36" i="12" s="1"/>
  <c r="H32" i="18"/>
  <c r="R34" i="12" s="1"/>
  <c r="H30" i="18"/>
  <c r="R32" i="12" s="1"/>
  <c r="H28" i="18"/>
  <c r="R30" i="12" s="1"/>
  <c r="H26" i="18"/>
  <c r="R28" i="12" s="1"/>
  <c r="H24" i="18"/>
  <c r="R26" i="12" s="1"/>
  <c r="H22" i="18"/>
  <c r="R24" i="12" s="1"/>
  <c r="H20" i="18"/>
  <c r="R22" i="12" s="1"/>
  <c r="H18" i="18"/>
  <c r="R20" i="12" s="1"/>
  <c r="H16" i="18"/>
  <c r="R18" i="12" s="1"/>
  <c r="H14" i="18"/>
  <c r="R16" i="12" s="1"/>
  <c r="H12" i="18"/>
  <c r="R14" i="12" s="1"/>
  <c r="H10" i="18"/>
  <c r="R12" i="12" s="1"/>
  <c r="H8" i="18"/>
  <c r="R10" i="12" s="1"/>
  <c r="H6" i="18"/>
  <c r="R8" i="12" s="1"/>
  <c r="H4" i="18"/>
  <c r="H115" i="18"/>
  <c r="R119" i="12" s="1"/>
  <c r="H111" i="18"/>
  <c r="R115" i="12" s="1"/>
  <c r="H109" i="18"/>
  <c r="R112" i="12" s="1"/>
  <c r="H107" i="18"/>
  <c r="R110" i="12" s="1"/>
  <c r="H105" i="18"/>
  <c r="R108" i="12" s="1"/>
  <c r="H103" i="18"/>
  <c r="R106" i="12" s="1"/>
  <c r="H101" i="18"/>
  <c r="R104" i="12" s="1"/>
  <c r="H99" i="18"/>
  <c r="R102" i="12" s="1"/>
  <c r="H97" i="18"/>
  <c r="R100" i="12" s="1"/>
  <c r="H95" i="18"/>
  <c r="R98" i="12" s="1"/>
  <c r="H93" i="18"/>
  <c r="R96" i="12" s="1"/>
  <c r="H91" i="18"/>
  <c r="R94" i="12" s="1"/>
  <c r="H89" i="18"/>
  <c r="R92" i="12" s="1"/>
  <c r="H87" i="18"/>
  <c r="R90" i="12" s="1"/>
  <c r="H85" i="18"/>
  <c r="R88" i="12" s="1"/>
  <c r="H83" i="18"/>
  <c r="R86" i="12" s="1"/>
  <c r="H81" i="18"/>
  <c r="R84" i="12" s="1"/>
  <c r="H79" i="18"/>
  <c r="R82" i="12" s="1"/>
  <c r="H77" i="18"/>
  <c r="R80" i="12" s="1"/>
  <c r="H75" i="18"/>
  <c r="R78" i="12" s="1"/>
  <c r="H73" i="18"/>
  <c r="R76" i="12" s="1"/>
  <c r="H71" i="18"/>
  <c r="R74" i="12" s="1"/>
  <c r="H69" i="18"/>
  <c r="R72" i="12" s="1"/>
  <c r="H67" i="18"/>
  <c r="R70" i="12" s="1"/>
  <c r="H65" i="18"/>
  <c r="R68" i="12" s="1"/>
  <c r="H63" i="18"/>
  <c r="R66" i="12" s="1"/>
  <c r="H61" i="18"/>
  <c r="R64" i="12" s="1"/>
  <c r="H59" i="18"/>
  <c r="R62" i="12" s="1"/>
  <c r="H57" i="18"/>
  <c r="R60" i="12" s="1"/>
  <c r="H55" i="18"/>
  <c r="R58" i="12" s="1"/>
  <c r="H53" i="18"/>
  <c r="R56" i="12" s="1"/>
  <c r="H51" i="18"/>
  <c r="R54" i="12" s="1"/>
  <c r="H49" i="18"/>
  <c r="R52" i="12" s="1"/>
  <c r="H47" i="18"/>
  <c r="R50" i="12" s="1"/>
  <c r="H45" i="18"/>
  <c r="R48" i="12" s="1"/>
  <c r="H43" i="18"/>
  <c r="R45" i="12" s="1"/>
  <c r="H41" i="18"/>
  <c r="R43" i="12" s="1"/>
  <c r="H39" i="18"/>
  <c r="R41" i="12" s="1"/>
  <c r="H37" i="18"/>
  <c r="R39" i="12" s="1"/>
  <c r="H35" i="18"/>
  <c r="R37" i="12" s="1"/>
  <c r="H33" i="18"/>
  <c r="R35" i="12" s="1"/>
  <c r="H31" i="18"/>
  <c r="R33" i="12" s="1"/>
  <c r="H29" i="18"/>
  <c r="R31" i="12" s="1"/>
  <c r="H27" i="18"/>
  <c r="R29" i="12" s="1"/>
  <c r="H25" i="18"/>
  <c r="R27" i="12" s="1"/>
  <c r="H23" i="18"/>
  <c r="R25" i="12" s="1"/>
  <c r="H21" i="18"/>
  <c r="R23" i="12" s="1"/>
  <c r="H19" i="18"/>
  <c r="R21" i="12" s="1"/>
  <c r="H17" i="18"/>
  <c r="R19" i="12" s="1"/>
  <c r="H15" i="18"/>
  <c r="R17" i="12" s="1"/>
  <c r="H13" i="18"/>
  <c r="R15" i="12" s="1"/>
  <c r="H11" i="18"/>
  <c r="R13" i="12" s="1"/>
  <c r="H9" i="18"/>
  <c r="R11" i="12" s="1"/>
  <c r="H7" i="18"/>
  <c r="R9" i="12" s="1"/>
  <c r="H5" i="18"/>
  <c r="R7" i="12" s="1"/>
  <c r="H5" i="26"/>
  <c r="AH7" i="12" s="1"/>
  <c r="H9" i="26"/>
  <c r="AH11" i="12" s="1"/>
  <c r="H13" i="26"/>
  <c r="AH15" i="12" s="1"/>
  <c r="H17" i="26"/>
  <c r="AH19" i="12" s="1"/>
  <c r="H21" i="26"/>
  <c r="AH23" i="12" s="1"/>
  <c r="H25" i="26"/>
  <c r="AH27" i="12" s="1"/>
  <c r="H29" i="26"/>
  <c r="AH31" i="12" s="1"/>
  <c r="H33" i="26"/>
  <c r="AH35" i="12" s="1"/>
  <c r="H37" i="26"/>
  <c r="AH39" i="12" s="1"/>
  <c r="H41" i="26"/>
  <c r="AH43" i="12" s="1"/>
  <c r="H45" i="26"/>
  <c r="AH47" i="12" s="1"/>
  <c r="H49" i="26"/>
  <c r="AH51" i="12" s="1"/>
  <c r="H53" i="26"/>
  <c r="AH55" i="12" s="1"/>
  <c r="H57" i="26"/>
  <c r="AH59" i="12" s="1"/>
  <c r="H61" i="26"/>
  <c r="AH63" i="12" s="1"/>
  <c r="H65" i="26"/>
  <c r="AH67" i="12" s="1"/>
  <c r="H69" i="26"/>
  <c r="AH71" i="12" s="1"/>
  <c r="H73" i="26"/>
  <c r="AH75" i="12" s="1"/>
  <c r="H77" i="26"/>
  <c r="AH79" i="12" s="1"/>
  <c r="H81" i="26"/>
  <c r="AH83" i="12" s="1"/>
  <c r="H85" i="26"/>
  <c r="AH87" i="12" s="1"/>
  <c r="H89" i="26"/>
  <c r="AH91" i="12" s="1"/>
  <c r="H93" i="26"/>
  <c r="AH95" i="12" s="1"/>
  <c r="H97" i="26"/>
  <c r="AH99" i="12" s="1"/>
  <c r="H101" i="26"/>
  <c r="AH103" i="12" s="1"/>
  <c r="H105" i="26"/>
  <c r="AH107" i="12" s="1"/>
  <c r="H109" i="26"/>
  <c r="AH111" i="12" s="1"/>
  <c r="H113" i="26"/>
  <c r="AH115" i="12" s="1"/>
  <c r="H117" i="26"/>
  <c r="AH119" i="12" s="1"/>
  <c r="H6" i="26"/>
  <c r="AH8" i="12" s="1"/>
  <c r="H10" i="26"/>
  <c r="AH12" i="12" s="1"/>
  <c r="H14" i="26"/>
  <c r="AH16" i="12" s="1"/>
  <c r="H18" i="26"/>
  <c r="AH20" i="12" s="1"/>
  <c r="H22" i="26"/>
  <c r="AH24" i="12" s="1"/>
  <c r="H26" i="26"/>
  <c r="AH28" i="12" s="1"/>
  <c r="H30" i="26"/>
  <c r="AH32" i="12" s="1"/>
  <c r="H34" i="26"/>
  <c r="AH36" i="12" s="1"/>
  <c r="H38" i="26"/>
  <c r="AH40" i="12" s="1"/>
  <c r="H42" i="26"/>
  <c r="AH44" i="12" s="1"/>
  <c r="H46" i="26"/>
  <c r="AH48" i="12" s="1"/>
  <c r="H50" i="26"/>
  <c r="AH52" i="12" s="1"/>
  <c r="H54" i="26"/>
  <c r="AH56" i="12" s="1"/>
  <c r="H58" i="26"/>
  <c r="AH60" i="12" s="1"/>
  <c r="H62" i="26"/>
  <c r="AH64" i="12" s="1"/>
  <c r="H66" i="26"/>
  <c r="AH68" i="12" s="1"/>
  <c r="H70" i="26"/>
  <c r="AH72" i="12" s="1"/>
  <c r="H74" i="26"/>
  <c r="AH76" i="12" s="1"/>
  <c r="H78" i="26"/>
  <c r="AH80" i="12" s="1"/>
  <c r="H82" i="26"/>
  <c r="AH84" i="12" s="1"/>
  <c r="H86" i="26"/>
  <c r="AH88" i="12" s="1"/>
  <c r="H90" i="26"/>
  <c r="AH92" i="12" s="1"/>
  <c r="H94" i="26"/>
  <c r="AH96" i="12" s="1"/>
  <c r="H98" i="26"/>
  <c r="AH100" i="12" s="1"/>
  <c r="H102" i="26"/>
  <c r="AH104" i="12" s="1"/>
  <c r="H106" i="26"/>
  <c r="AH108" i="12" s="1"/>
  <c r="H110" i="26"/>
  <c r="AH112" i="12" s="1"/>
  <c r="H114" i="26"/>
  <c r="AH116" i="12" s="1"/>
  <c r="H7" i="26"/>
  <c r="AH9" i="12" s="1"/>
  <c r="H11" i="26"/>
  <c r="AH13" i="12" s="1"/>
  <c r="H15" i="26"/>
  <c r="AH17" i="12" s="1"/>
  <c r="H19" i="26"/>
  <c r="AH21" i="12" s="1"/>
  <c r="H23" i="26"/>
  <c r="AH25" i="12" s="1"/>
  <c r="H27" i="26"/>
  <c r="AH29" i="12" s="1"/>
  <c r="H31" i="26"/>
  <c r="AH33" i="12" s="1"/>
  <c r="H35" i="26"/>
  <c r="AH37" i="12" s="1"/>
  <c r="H39" i="26"/>
  <c r="AH41" i="12" s="1"/>
  <c r="H43" i="26"/>
  <c r="AH45" i="12" s="1"/>
  <c r="H47" i="26"/>
  <c r="AH49" i="12" s="1"/>
  <c r="H51" i="26"/>
  <c r="AH53" i="12" s="1"/>
  <c r="H55" i="26"/>
  <c r="AH57" i="12" s="1"/>
  <c r="H59" i="26"/>
  <c r="AH61" i="12" s="1"/>
  <c r="H63" i="26"/>
  <c r="AH65" i="12" s="1"/>
  <c r="H67" i="26"/>
  <c r="AH69" i="12" s="1"/>
  <c r="H71" i="26"/>
  <c r="AH73" i="12" s="1"/>
  <c r="H75" i="26"/>
  <c r="AH77" i="12" s="1"/>
  <c r="H79" i="26"/>
  <c r="AH81" i="12" s="1"/>
  <c r="H83" i="26"/>
  <c r="AH85" i="12" s="1"/>
  <c r="H87" i="26"/>
  <c r="AH89" i="12" s="1"/>
  <c r="H91" i="26"/>
  <c r="AH93" i="12" s="1"/>
  <c r="H95" i="26"/>
  <c r="AH97" i="12" s="1"/>
  <c r="H99" i="26"/>
  <c r="AH101" i="12" s="1"/>
  <c r="H103" i="26"/>
  <c r="AH105" i="12" s="1"/>
  <c r="H107" i="26"/>
  <c r="AH109" i="12" s="1"/>
  <c r="H111" i="26"/>
  <c r="AH113" i="12" s="1"/>
  <c r="H115" i="26"/>
  <c r="AH117" i="12" s="1"/>
  <c r="H4" i="26"/>
  <c r="AH6" i="12" s="1"/>
  <c r="H8" i="26"/>
  <c r="AH10" i="12" s="1"/>
  <c r="H12" i="26"/>
  <c r="AH14" i="12" s="1"/>
  <c r="H16" i="26"/>
  <c r="AH18" i="12" s="1"/>
  <c r="H20" i="26"/>
  <c r="AH22" i="12" s="1"/>
  <c r="H24" i="26"/>
  <c r="AH26" i="12" s="1"/>
  <c r="H28" i="26"/>
  <c r="AH30" i="12" s="1"/>
  <c r="H32" i="26"/>
  <c r="AH34" i="12" s="1"/>
  <c r="H36" i="26"/>
  <c r="AH38" i="12" s="1"/>
  <c r="H40" i="26"/>
  <c r="AH42" i="12" s="1"/>
  <c r="H44" i="26"/>
  <c r="AH46" i="12" s="1"/>
  <c r="H48" i="26"/>
  <c r="AH50" i="12" s="1"/>
  <c r="H52" i="26"/>
  <c r="AH54" i="12" s="1"/>
  <c r="H56" i="26"/>
  <c r="AH58" i="12" s="1"/>
  <c r="H60" i="26"/>
  <c r="AH62" i="12" s="1"/>
  <c r="H64" i="26"/>
  <c r="AH66" i="12" s="1"/>
  <c r="H68" i="26"/>
  <c r="AH70" i="12" s="1"/>
  <c r="H72" i="26"/>
  <c r="AH74" i="12" s="1"/>
  <c r="H76" i="26"/>
  <c r="AH78" i="12" s="1"/>
  <c r="H80" i="26"/>
  <c r="AH82" i="12" s="1"/>
  <c r="H84" i="26"/>
  <c r="AH86" i="12" s="1"/>
  <c r="H88" i="26"/>
  <c r="AH90" i="12" s="1"/>
  <c r="H92" i="26"/>
  <c r="AH94" i="12" s="1"/>
  <c r="H96" i="26"/>
  <c r="AH98" i="12" s="1"/>
  <c r="H100" i="26"/>
  <c r="AH102" i="12" s="1"/>
  <c r="H104" i="26"/>
  <c r="AH106" i="12" s="1"/>
  <c r="H108" i="26"/>
  <c r="AH110" i="12" s="1"/>
  <c r="H112" i="26"/>
  <c r="AH114" i="12" s="1"/>
  <c r="H116" i="26"/>
  <c r="AH118" i="12" s="1"/>
  <c r="H6" i="19"/>
  <c r="T8" i="12" s="1"/>
  <c r="H7" i="19"/>
  <c r="T9" i="12" s="1"/>
  <c r="H4" i="19"/>
  <c r="H5" i="19"/>
  <c r="T7" i="12" s="1"/>
  <c r="H115" i="19"/>
  <c r="T119" i="12" s="1"/>
  <c r="H111" i="19"/>
  <c r="T115" i="12" s="1"/>
  <c r="H109" i="19"/>
  <c r="T112" i="12" s="1"/>
  <c r="H107" i="19"/>
  <c r="T110" i="12" s="1"/>
  <c r="H105" i="19"/>
  <c r="T108" i="12" s="1"/>
  <c r="H103" i="19"/>
  <c r="T106" i="12" s="1"/>
  <c r="H101" i="19"/>
  <c r="T104" i="12" s="1"/>
  <c r="H99" i="19"/>
  <c r="T102" i="12" s="1"/>
  <c r="H97" i="19"/>
  <c r="T100" i="12" s="1"/>
  <c r="H95" i="19"/>
  <c r="T98" i="12" s="1"/>
  <c r="H93" i="19"/>
  <c r="T96" i="12" s="1"/>
  <c r="H91" i="19"/>
  <c r="T94" i="12" s="1"/>
  <c r="H89" i="19"/>
  <c r="T92" i="12" s="1"/>
  <c r="H87" i="19"/>
  <c r="T90" i="12" s="1"/>
  <c r="H85" i="19"/>
  <c r="T88" i="12" s="1"/>
  <c r="H83" i="19"/>
  <c r="T86" i="12" s="1"/>
  <c r="H81" i="19"/>
  <c r="T84" i="12" s="1"/>
  <c r="H79" i="19"/>
  <c r="T82" i="12" s="1"/>
  <c r="H77" i="19"/>
  <c r="T80" i="12" s="1"/>
  <c r="H75" i="19"/>
  <c r="T78" i="12" s="1"/>
  <c r="H73" i="19"/>
  <c r="T76" i="12" s="1"/>
  <c r="H71" i="19"/>
  <c r="T74" i="12" s="1"/>
  <c r="H69" i="19"/>
  <c r="T72" i="12" s="1"/>
  <c r="H67" i="19"/>
  <c r="T70" i="12" s="1"/>
  <c r="H65" i="19"/>
  <c r="T68" i="12" s="1"/>
  <c r="H63" i="19"/>
  <c r="T66" i="12" s="1"/>
  <c r="H61" i="19"/>
  <c r="T64" i="12" s="1"/>
  <c r="H59" i="19"/>
  <c r="T62" i="12" s="1"/>
  <c r="H57" i="19"/>
  <c r="T60" i="12" s="1"/>
  <c r="H55" i="19"/>
  <c r="T58" i="12" s="1"/>
  <c r="H53" i="19"/>
  <c r="T56" i="12" s="1"/>
  <c r="H51" i="19"/>
  <c r="T54" i="12" s="1"/>
  <c r="H49" i="19"/>
  <c r="T52" i="12" s="1"/>
  <c r="H47" i="19"/>
  <c r="T50" i="12" s="1"/>
  <c r="H45" i="19"/>
  <c r="T48" i="12" s="1"/>
  <c r="H43" i="19"/>
  <c r="T45" i="12" s="1"/>
  <c r="H41" i="19"/>
  <c r="T43" i="12" s="1"/>
  <c r="H39" i="19"/>
  <c r="T41" i="12" s="1"/>
  <c r="H37" i="19"/>
  <c r="T39" i="12" s="1"/>
  <c r="H35" i="19"/>
  <c r="T37" i="12" s="1"/>
  <c r="H33" i="19"/>
  <c r="T35" i="12" s="1"/>
  <c r="H31" i="19"/>
  <c r="T33" i="12" s="1"/>
  <c r="H29" i="19"/>
  <c r="T31" i="12" s="1"/>
  <c r="H27" i="19"/>
  <c r="T29" i="12" s="1"/>
  <c r="H25" i="19"/>
  <c r="T27" i="12" s="1"/>
  <c r="H23" i="19"/>
  <c r="T25" i="12" s="1"/>
  <c r="H21" i="19"/>
  <c r="T23" i="12" s="1"/>
  <c r="H19" i="19"/>
  <c r="T21" i="12" s="1"/>
  <c r="H17" i="19"/>
  <c r="T19" i="12" s="1"/>
  <c r="H15" i="19"/>
  <c r="T17" i="12" s="1"/>
  <c r="H13" i="19"/>
  <c r="T15" i="12" s="1"/>
  <c r="H11" i="19"/>
  <c r="T13" i="12" s="1"/>
  <c r="H9" i="19"/>
  <c r="T11" i="12" s="1"/>
  <c r="H112" i="19"/>
  <c r="T116" i="12" s="1"/>
  <c r="H110" i="19"/>
  <c r="T114" i="12" s="1"/>
  <c r="H108" i="19"/>
  <c r="T111" i="12" s="1"/>
  <c r="H106" i="19"/>
  <c r="T109" i="12" s="1"/>
  <c r="H104" i="19"/>
  <c r="T107" i="12" s="1"/>
  <c r="H102" i="19"/>
  <c r="T105" i="12" s="1"/>
  <c r="H100" i="19"/>
  <c r="T103" i="12" s="1"/>
  <c r="H98" i="19"/>
  <c r="T101" i="12" s="1"/>
  <c r="H96" i="19"/>
  <c r="T99" i="12" s="1"/>
  <c r="H94" i="19"/>
  <c r="T97" i="12" s="1"/>
  <c r="H92" i="19"/>
  <c r="T95" i="12" s="1"/>
  <c r="H90" i="19"/>
  <c r="T93" i="12" s="1"/>
  <c r="H88" i="19"/>
  <c r="T91" i="12" s="1"/>
  <c r="H86" i="19"/>
  <c r="T89" i="12" s="1"/>
  <c r="H84" i="19"/>
  <c r="T87" i="12" s="1"/>
  <c r="H82" i="19"/>
  <c r="T85" i="12" s="1"/>
  <c r="H80" i="19"/>
  <c r="T83" i="12" s="1"/>
  <c r="H78" i="19"/>
  <c r="T81" i="12" s="1"/>
  <c r="H76" i="19"/>
  <c r="T79" i="12" s="1"/>
  <c r="H74" i="19"/>
  <c r="T77" i="12" s="1"/>
  <c r="H72" i="19"/>
  <c r="T75" i="12" s="1"/>
  <c r="H70" i="19"/>
  <c r="T73" i="12" s="1"/>
  <c r="H68" i="19"/>
  <c r="T71" i="12" s="1"/>
  <c r="H66" i="19"/>
  <c r="T69" i="12" s="1"/>
  <c r="H64" i="19"/>
  <c r="T67" i="12" s="1"/>
  <c r="H62" i="19"/>
  <c r="T65" i="12" s="1"/>
  <c r="H60" i="19"/>
  <c r="T63" i="12" s="1"/>
  <c r="H58" i="19"/>
  <c r="T61" i="12" s="1"/>
  <c r="H56" i="19"/>
  <c r="T59" i="12" s="1"/>
  <c r="H54" i="19"/>
  <c r="T57" i="12" s="1"/>
  <c r="H52" i="19"/>
  <c r="T55" i="12" s="1"/>
  <c r="H50" i="19"/>
  <c r="T53" i="12" s="1"/>
  <c r="H48" i="19"/>
  <c r="T51" i="12" s="1"/>
  <c r="H46" i="19"/>
  <c r="T49" i="12" s="1"/>
  <c r="H44" i="19"/>
  <c r="T47" i="12" s="1"/>
  <c r="H42" i="19"/>
  <c r="T44" i="12" s="1"/>
  <c r="H40" i="19"/>
  <c r="T42" i="12" s="1"/>
  <c r="H38" i="19"/>
  <c r="T40" i="12" s="1"/>
  <c r="H36" i="19"/>
  <c r="T38" i="12" s="1"/>
  <c r="H34" i="19"/>
  <c r="T36" i="12" s="1"/>
  <c r="H32" i="19"/>
  <c r="T34" i="12" s="1"/>
  <c r="H30" i="19"/>
  <c r="T32" i="12" s="1"/>
  <c r="H28" i="19"/>
  <c r="T30" i="12" s="1"/>
  <c r="H26" i="19"/>
  <c r="T28" i="12" s="1"/>
  <c r="H24" i="19"/>
  <c r="T26" i="12" s="1"/>
  <c r="H22" i="19"/>
  <c r="T24" i="12" s="1"/>
  <c r="H20" i="19"/>
  <c r="T22" i="12" s="1"/>
  <c r="H18" i="19"/>
  <c r="T20" i="12" s="1"/>
  <c r="H16" i="19"/>
  <c r="T18" i="12" s="1"/>
  <c r="H14" i="19"/>
  <c r="T16" i="12" s="1"/>
  <c r="H12" i="19"/>
  <c r="T14" i="12" s="1"/>
  <c r="H10" i="19"/>
  <c r="T12" i="12" s="1"/>
  <c r="H8" i="19"/>
  <c r="T10" i="12" s="1"/>
  <c r="H4" i="27"/>
  <c r="H6" i="27"/>
  <c r="AJ116" i="12" s="1"/>
  <c r="H8" i="27"/>
  <c r="AJ118" i="12" s="1"/>
  <c r="H10" i="27"/>
  <c r="AJ6" i="12" s="1"/>
  <c r="H12" i="27"/>
  <c r="AJ8" i="12" s="1"/>
  <c r="H14" i="27"/>
  <c r="AJ10" i="12" s="1"/>
  <c r="H16" i="27"/>
  <c r="AJ12" i="12" s="1"/>
  <c r="H18" i="27"/>
  <c r="AJ14" i="12" s="1"/>
  <c r="H20" i="27"/>
  <c r="AJ16" i="12" s="1"/>
  <c r="H22" i="27"/>
  <c r="AJ18" i="12" s="1"/>
  <c r="H24" i="27"/>
  <c r="AJ20" i="12" s="1"/>
  <c r="H26" i="27"/>
  <c r="AJ22" i="12" s="1"/>
  <c r="H28" i="27"/>
  <c r="AJ24" i="12" s="1"/>
  <c r="H30" i="27"/>
  <c r="AJ26" i="12" s="1"/>
  <c r="H32" i="27"/>
  <c r="AJ28" i="12" s="1"/>
  <c r="H34" i="27"/>
  <c r="AJ30" i="12" s="1"/>
  <c r="H36" i="27"/>
  <c r="AJ32" i="12" s="1"/>
  <c r="H38" i="27"/>
  <c r="AJ34" i="12" s="1"/>
  <c r="H40" i="27"/>
  <c r="AJ36" i="12" s="1"/>
  <c r="H42" i="27"/>
  <c r="AJ38" i="12" s="1"/>
  <c r="H44" i="27"/>
  <c r="AJ40" i="12" s="1"/>
  <c r="H46" i="27"/>
  <c r="AJ42" i="12" s="1"/>
  <c r="H48" i="27"/>
  <c r="AJ44" i="12" s="1"/>
  <c r="H50" i="27"/>
  <c r="AJ46" i="12" s="1"/>
  <c r="H52" i="27"/>
  <c r="AJ48" i="12" s="1"/>
  <c r="H54" i="27"/>
  <c r="AJ50" i="12" s="1"/>
  <c r="H56" i="27"/>
  <c r="AJ52" i="12" s="1"/>
  <c r="H58" i="27"/>
  <c r="AJ54" i="12" s="1"/>
  <c r="H60" i="27"/>
  <c r="AJ56" i="12" s="1"/>
  <c r="H62" i="27"/>
  <c r="AJ58" i="12" s="1"/>
  <c r="H64" i="27"/>
  <c r="AJ60" i="12" s="1"/>
  <c r="H66" i="27"/>
  <c r="AJ62" i="12" s="1"/>
  <c r="H68" i="27"/>
  <c r="AJ64" i="12" s="1"/>
  <c r="H70" i="27"/>
  <c r="AJ66" i="12" s="1"/>
  <c r="H72" i="27"/>
  <c r="AJ68" i="12" s="1"/>
  <c r="H74" i="27"/>
  <c r="AJ70" i="12" s="1"/>
  <c r="H76" i="27"/>
  <c r="AJ72" i="12" s="1"/>
  <c r="H78" i="27"/>
  <c r="AJ74" i="12" s="1"/>
  <c r="H80" i="27"/>
  <c r="AJ83" i="12" s="1"/>
  <c r="H82" i="27"/>
  <c r="AJ85" i="12" s="1"/>
  <c r="H84" i="27"/>
  <c r="AJ87" i="12" s="1"/>
  <c r="H86" i="27"/>
  <c r="AJ89" i="12" s="1"/>
  <c r="H88" i="27"/>
  <c r="AJ91" i="12" s="1"/>
  <c r="H90" i="27"/>
  <c r="AJ93" i="12" s="1"/>
  <c r="H92" i="27"/>
  <c r="AJ101" i="12" s="1"/>
  <c r="H94" i="27"/>
  <c r="AJ103" i="12" s="1"/>
  <c r="H96" i="27"/>
  <c r="AJ105" i="12" s="1"/>
  <c r="H98" i="27"/>
  <c r="AJ107" i="12" s="1"/>
  <c r="H100" i="27"/>
  <c r="AJ109" i="12" s="1"/>
  <c r="H102" i="27"/>
  <c r="AJ111" i="12" s="1"/>
  <c r="H104" i="27"/>
  <c r="AJ113" i="12" s="1"/>
  <c r="H106" i="27"/>
  <c r="AJ96" i="12" s="1"/>
  <c r="H108" i="27"/>
  <c r="AJ98" i="12" s="1"/>
  <c r="H110" i="27"/>
  <c r="AJ100" i="12" s="1"/>
  <c r="H112" i="27"/>
  <c r="AJ76" i="12" s="1"/>
  <c r="H114" i="27"/>
  <c r="AJ78" i="12" s="1"/>
  <c r="H116" i="27"/>
  <c r="AJ80" i="12" s="1"/>
  <c r="H5" i="27"/>
  <c r="AJ115" i="12" s="1"/>
  <c r="H7" i="27"/>
  <c r="AJ117" i="12" s="1"/>
  <c r="H9" i="27"/>
  <c r="AJ119" i="12" s="1"/>
  <c r="H11" i="27"/>
  <c r="AJ7" i="12" s="1"/>
  <c r="H13" i="27"/>
  <c r="AJ9" i="12" s="1"/>
  <c r="H15" i="27"/>
  <c r="AJ11" i="12" s="1"/>
  <c r="H17" i="27"/>
  <c r="AJ13" i="12" s="1"/>
  <c r="H19" i="27"/>
  <c r="AJ15" i="12" s="1"/>
  <c r="H21" i="27"/>
  <c r="AJ17" i="12" s="1"/>
  <c r="H23" i="27"/>
  <c r="AJ19" i="12" s="1"/>
  <c r="H25" i="27"/>
  <c r="AJ21" i="12" s="1"/>
  <c r="H27" i="27"/>
  <c r="AJ23" i="12" s="1"/>
  <c r="H29" i="27"/>
  <c r="AJ25" i="12" s="1"/>
  <c r="H31" i="27"/>
  <c r="AJ27" i="12" s="1"/>
  <c r="H33" i="27"/>
  <c r="AJ29" i="12" s="1"/>
  <c r="H35" i="27"/>
  <c r="AJ31" i="12" s="1"/>
  <c r="H37" i="27"/>
  <c r="AJ33" i="12" s="1"/>
  <c r="H39" i="27"/>
  <c r="AJ35" i="12" s="1"/>
  <c r="H41" i="27"/>
  <c r="AJ37" i="12" s="1"/>
  <c r="H43" i="27"/>
  <c r="AJ39" i="12" s="1"/>
  <c r="H45" i="27"/>
  <c r="AJ41" i="12" s="1"/>
  <c r="H47" i="27"/>
  <c r="AJ43" i="12" s="1"/>
  <c r="H49" i="27"/>
  <c r="AJ45" i="12" s="1"/>
  <c r="H51" i="27"/>
  <c r="AJ47" i="12" s="1"/>
  <c r="H53" i="27"/>
  <c r="AJ49" i="12" s="1"/>
  <c r="H55" i="27"/>
  <c r="AJ51" i="12" s="1"/>
  <c r="H57" i="27"/>
  <c r="AJ53" i="12" s="1"/>
  <c r="H59" i="27"/>
  <c r="AJ55" i="12" s="1"/>
  <c r="H61" i="27"/>
  <c r="AJ57" i="12" s="1"/>
  <c r="H63" i="27"/>
  <c r="AJ59" i="12" s="1"/>
  <c r="H65" i="27"/>
  <c r="AJ61" i="12" s="1"/>
  <c r="H67" i="27"/>
  <c r="AJ63" i="12" s="1"/>
  <c r="H69" i="27"/>
  <c r="AJ65" i="12" s="1"/>
  <c r="H71" i="27"/>
  <c r="AJ67" i="12" s="1"/>
  <c r="H73" i="27"/>
  <c r="AJ69" i="12" s="1"/>
  <c r="H75" i="27"/>
  <c r="AJ71" i="12" s="1"/>
  <c r="H77" i="27"/>
  <c r="AJ73" i="12" s="1"/>
  <c r="H79" i="27"/>
  <c r="AJ82" i="12" s="1"/>
  <c r="H81" i="27"/>
  <c r="AJ84" i="12" s="1"/>
  <c r="H83" i="27"/>
  <c r="AJ86" i="12" s="1"/>
  <c r="H85" i="27"/>
  <c r="AJ88" i="12" s="1"/>
  <c r="H87" i="27"/>
  <c r="AJ90" i="12" s="1"/>
  <c r="H89" i="27"/>
  <c r="AJ92" i="12" s="1"/>
  <c r="H91" i="27"/>
  <c r="AJ94" i="12" s="1"/>
  <c r="H93" i="27"/>
  <c r="AJ102" i="12" s="1"/>
  <c r="H95" i="27"/>
  <c r="AJ104" i="12" s="1"/>
  <c r="H97" i="27"/>
  <c r="AJ106" i="12" s="1"/>
  <c r="H99" i="27"/>
  <c r="AJ108" i="12" s="1"/>
  <c r="H101" i="27"/>
  <c r="AJ110" i="12" s="1"/>
  <c r="H103" i="27"/>
  <c r="AJ112" i="12" s="1"/>
  <c r="H105" i="27"/>
  <c r="AJ95" i="12" s="1"/>
  <c r="H107" i="27"/>
  <c r="AJ97" i="12" s="1"/>
  <c r="H109" i="27"/>
  <c r="AJ99" i="12" s="1"/>
  <c r="H111" i="27"/>
  <c r="AJ75" i="12" s="1"/>
  <c r="H113" i="27"/>
  <c r="AJ77" i="12" s="1"/>
  <c r="H115" i="27"/>
  <c r="AJ79" i="12" s="1"/>
  <c r="H117" i="27"/>
  <c r="AJ81" i="12" s="1"/>
  <c r="H91" i="20"/>
  <c r="V94" i="12" s="1"/>
  <c r="H87" i="20"/>
  <c r="V89" i="12" s="1"/>
  <c r="K14" i="28"/>
  <c r="AL10" i="12" s="1"/>
  <c r="K22" i="28"/>
  <c r="AL18" i="12" s="1"/>
  <c r="K12" i="28"/>
  <c r="AL8" i="12" s="1"/>
  <c r="K111" i="28"/>
  <c r="AL75" i="12" s="1"/>
  <c r="K103" i="28"/>
  <c r="AL112" i="12" s="1"/>
  <c r="K95" i="28"/>
  <c r="AL104" i="12" s="1"/>
  <c r="K87" i="28"/>
  <c r="AL90" i="12" s="1"/>
  <c r="K79" i="28"/>
  <c r="AL82" i="12" s="1"/>
  <c r="K71" i="28"/>
  <c r="AL67" i="12" s="1"/>
  <c r="K63" i="28"/>
  <c r="AL59" i="12" s="1"/>
  <c r="K55" i="28"/>
  <c r="AL51" i="12" s="1"/>
  <c r="K47" i="28"/>
  <c r="AL43" i="12" s="1"/>
  <c r="K39" i="28"/>
  <c r="AL35" i="12" s="1"/>
  <c r="K31" i="28"/>
  <c r="AL27" i="12" s="1"/>
  <c r="K23" i="28"/>
  <c r="AL19" i="12" s="1"/>
  <c r="K15" i="28"/>
  <c r="AL11" i="12" s="1"/>
  <c r="K7" i="28"/>
  <c r="AL117" i="12" s="1"/>
  <c r="K102" i="28"/>
  <c r="AL111" i="12" s="1"/>
  <c r="K86" i="28"/>
  <c r="AL89" i="12" s="1"/>
  <c r="K70" i="28"/>
  <c r="AL66" i="12" s="1"/>
  <c r="K58" i="28"/>
  <c r="AL54" i="12" s="1"/>
  <c r="K42" i="28"/>
  <c r="AL38" i="12" s="1"/>
  <c r="K26" i="28"/>
  <c r="AL22" i="12" s="1"/>
  <c r="K10" i="28"/>
  <c r="AL6" i="12" s="1"/>
  <c r="K74" i="28"/>
  <c r="AL70" i="12" s="1"/>
  <c r="K113" i="28"/>
  <c r="AL77" i="12" s="1"/>
  <c r="K105" i="28"/>
  <c r="AL95" i="12" s="1"/>
  <c r="K97" i="28"/>
  <c r="AL106" i="12" s="1"/>
  <c r="K89" i="28"/>
  <c r="AL92" i="12" s="1"/>
  <c r="K81" i="28"/>
  <c r="AL84" i="12" s="1"/>
  <c r="K73" i="28"/>
  <c r="AL69" i="12" s="1"/>
  <c r="K65" i="28"/>
  <c r="AL61" i="12" s="1"/>
  <c r="K57" i="28"/>
  <c r="AL53" i="12" s="1"/>
  <c r="K49" i="28"/>
  <c r="AL45" i="12" s="1"/>
  <c r="K41" i="28"/>
  <c r="AL37" i="12" s="1"/>
  <c r="K33" i="28"/>
  <c r="AL29" i="12" s="1"/>
  <c r="K25" i="28"/>
  <c r="AL21" i="12" s="1"/>
  <c r="K17" i="28"/>
  <c r="AL13" i="12" s="1"/>
  <c r="K9" i="28"/>
  <c r="AL119" i="12" s="1"/>
  <c r="K116" i="28"/>
  <c r="AL80" i="12" s="1"/>
  <c r="K48" i="28"/>
  <c r="AL44" i="12" s="1"/>
  <c r="K40" i="28"/>
  <c r="AL36" i="12" s="1"/>
  <c r="K32" i="28"/>
  <c r="AL28" i="12" s="1"/>
  <c r="K24" i="28"/>
  <c r="AL20" i="12" s="1"/>
  <c r="K16" i="28"/>
  <c r="AL12" i="12" s="1"/>
  <c r="K8" i="28"/>
  <c r="AL118" i="12" s="1"/>
  <c r="K115" i="28"/>
  <c r="AL79" i="12" s="1"/>
  <c r="K107" i="28"/>
  <c r="AL97" i="12" s="1"/>
  <c r="K99" i="28"/>
  <c r="AL108" i="12" s="1"/>
  <c r="K91" i="28"/>
  <c r="AL94" i="12" s="1"/>
  <c r="K83" i="28"/>
  <c r="AL86" i="12" s="1"/>
  <c r="K75" i="28"/>
  <c r="AL71" i="12" s="1"/>
  <c r="K67" i="28"/>
  <c r="AL63" i="12" s="1"/>
  <c r="K59" i="28"/>
  <c r="AL55" i="12" s="1"/>
  <c r="K51" i="28"/>
  <c r="AL47" i="12" s="1"/>
  <c r="K43" i="28"/>
  <c r="AL39" i="12" s="1"/>
  <c r="K35" i="28"/>
  <c r="AL31" i="12" s="1"/>
  <c r="K27" i="28"/>
  <c r="AL23" i="12" s="1"/>
  <c r="K19" i="28"/>
  <c r="AL15" i="12" s="1"/>
  <c r="K11" i="28"/>
  <c r="AL7" i="12" s="1"/>
  <c r="K110" i="28"/>
  <c r="AL100" i="12" s="1"/>
  <c r="K94" i="28"/>
  <c r="AL103" i="12" s="1"/>
  <c r="K78" i="28"/>
  <c r="AL74" i="12" s="1"/>
  <c r="K66" i="28"/>
  <c r="AL62" i="12" s="1"/>
  <c r="K50" i="28"/>
  <c r="AL46" i="12" s="1"/>
  <c r="K34" i="28"/>
  <c r="AL30" i="12" s="1"/>
  <c r="K18" i="28"/>
  <c r="AL14" i="12" s="1"/>
  <c r="K6" i="28"/>
  <c r="AL116" i="12" s="1"/>
  <c r="K112" i="28"/>
  <c r="AL76" i="12" s="1"/>
  <c r="K108" i="28"/>
  <c r="AL98" i="12" s="1"/>
  <c r="K104" i="28"/>
  <c r="AL113" i="12" s="1"/>
  <c r="K100" i="28"/>
  <c r="AL109" i="12" s="1"/>
  <c r="K96" i="28"/>
  <c r="AL105" i="12" s="1"/>
  <c r="K92" i="28"/>
  <c r="AL101" i="12" s="1"/>
  <c r="K88" i="28"/>
  <c r="AL91" i="12" s="1"/>
  <c r="K84" i="28"/>
  <c r="AL87" i="12" s="1"/>
  <c r="K80" i="28"/>
  <c r="AL83" i="12" s="1"/>
  <c r="K76" i="28"/>
  <c r="AL72" i="12" s="1"/>
  <c r="K68" i="28"/>
  <c r="AL64" i="12" s="1"/>
  <c r="K64" i="28"/>
  <c r="AL60" i="12" s="1"/>
  <c r="K60" i="28"/>
  <c r="AL56" i="12" s="1"/>
  <c r="K56" i="28"/>
  <c r="AL52" i="12" s="1"/>
  <c r="K52" i="28"/>
  <c r="AL48" i="12" s="1"/>
  <c r="K114" i="28"/>
  <c r="AL78" i="12" s="1"/>
  <c r="K106" i="28"/>
  <c r="AL96" i="12" s="1"/>
  <c r="K98" i="28"/>
  <c r="AL107" i="12" s="1"/>
  <c r="K90" i="28"/>
  <c r="AL93" i="12" s="1"/>
  <c r="K82" i="28"/>
  <c r="AL85" i="12" s="1"/>
  <c r="K62" i="28"/>
  <c r="AL58" i="12" s="1"/>
  <c r="K54" i="28"/>
  <c r="AL50" i="12" s="1"/>
  <c r="K117" i="28"/>
  <c r="AL81" i="12" s="1"/>
  <c r="K109" i="28"/>
  <c r="AL99" i="12" s="1"/>
  <c r="K101" i="28"/>
  <c r="AL110" i="12" s="1"/>
  <c r="K93" i="28"/>
  <c r="AL102" i="12" s="1"/>
  <c r="K85" i="28"/>
  <c r="AL88" i="12" s="1"/>
  <c r="K77" i="28"/>
  <c r="AL73" i="12" s="1"/>
  <c r="K69" i="28"/>
  <c r="AL65" i="12" s="1"/>
  <c r="K61" i="28"/>
  <c r="AL57" i="12" s="1"/>
  <c r="K53" i="28"/>
  <c r="AL49" i="12" s="1"/>
  <c r="K45" i="28"/>
  <c r="AL41" i="12" s="1"/>
  <c r="K37" i="28"/>
  <c r="AL33" i="12" s="1"/>
  <c r="K29" i="28"/>
  <c r="AL25" i="12" s="1"/>
  <c r="K21" i="28"/>
  <c r="AL17" i="12" s="1"/>
  <c r="K13" i="28"/>
  <c r="AL9" i="12" s="1"/>
  <c r="K5" i="28"/>
  <c r="AL115" i="12" s="1"/>
  <c r="K72" i="28"/>
  <c r="AL68" i="12" s="1"/>
  <c r="K44" i="28"/>
  <c r="AL40" i="12" s="1"/>
  <c r="K36" i="28"/>
  <c r="AL32" i="12" s="1"/>
  <c r="K28" i="28"/>
  <c r="AL24" i="12" s="1"/>
  <c r="K20" i="28"/>
  <c r="AL16" i="12" s="1"/>
  <c r="K4" i="28"/>
  <c r="K38" i="28"/>
  <c r="AL34" i="12" s="1"/>
  <c r="K30" i="28"/>
  <c r="AL26" i="12" s="1"/>
  <c r="K46" i="28"/>
  <c r="AL42" i="12" s="1"/>
  <c r="H11" i="17"/>
  <c r="P13" i="12" s="1"/>
  <c r="H15" i="17"/>
  <c r="P17" i="12" s="1"/>
  <c r="H86" i="17"/>
  <c r="P88" i="12" s="1"/>
  <c r="H79" i="17"/>
  <c r="P81" i="12" s="1"/>
  <c r="H45" i="17"/>
  <c r="P48" i="12" s="1"/>
  <c r="H116" i="17"/>
  <c r="P119" i="12" s="1"/>
  <c r="H65" i="17"/>
  <c r="P67" i="12" s="1"/>
  <c r="H51" i="17"/>
  <c r="P54" i="12" s="1"/>
  <c r="H66" i="17"/>
  <c r="P68" i="12" s="1"/>
  <c r="H52" i="17"/>
  <c r="P55" i="12" s="1"/>
  <c r="H17" i="17"/>
  <c r="P19" i="12" s="1"/>
  <c r="H88" i="17"/>
  <c r="P90" i="12" s="1"/>
  <c r="H50" i="17"/>
  <c r="P53" i="12" s="1"/>
  <c r="H74" i="17"/>
  <c r="P76" i="12" s="1"/>
  <c r="H56" i="17"/>
  <c r="P40" i="12" s="1"/>
  <c r="H25" i="17"/>
  <c r="P27" i="12" s="1"/>
  <c r="H92" i="17"/>
  <c r="P95" i="12" s="1"/>
  <c r="H57" i="17"/>
  <c r="P59" i="12" s="1"/>
  <c r="H78" i="17"/>
  <c r="P80" i="12" s="1"/>
  <c r="H5" i="17"/>
  <c r="P7" i="12" s="1"/>
  <c r="H76" i="17"/>
  <c r="P78" i="12" s="1"/>
  <c r="H22" i="17"/>
  <c r="P24" i="12" s="1"/>
  <c r="H109" i="17"/>
  <c r="P112" i="12" s="1"/>
  <c r="H44" i="17"/>
  <c r="P47" i="12" s="1"/>
  <c r="H62" i="17"/>
  <c r="P64" i="12" s="1"/>
  <c r="H48" i="17"/>
  <c r="P51" i="12" s="1"/>
  <c r="H13" i="17"/>
  <c r="P15" i="12" s="1"/>
  <c r="H84" i="17"/>
  <c r="P86" i="12" s="1"/>
  <c r="H46" i="17"/>
  <c r="P49" i="12" s="1"/>
  <c r="H39" i="17"/>
  <c r="P42" i="12" s="1"/>
  <c r="H19" i="17"/>
  <c r="P21" i="12" s="1"/>
  <c r="H20" i="17"/>
  <c r="P22" i="12" s="1"/>
  <c r="H111" i="17"/>
  <c r="P114" i="12" s="1"/>
  <c r="H49" i="17"/>
  <c r="P52" i="12" s="1"/>
  <c r="H14" i="17"/>
  <c r="P16" i="12" s="1"/>
  <c r="H89" i="17"/>
  <c r="P91" i="12" s="1"/>
  <c r="H24" i="17"/>
  <c r="P26" i="12" s="1"/>
  <c r="H115" i="17"/>
  <c r="P118" i="12" s="1"/>
  <c r="H64" i="17"/>
  <c r="P66" i="12" s="1"/>
  <c r="H18" i="17"/>
  <c r="P20" i="12" s="1"/>
  <c r="H105" i="17"/>
  <c r="P108" i="12" s="1"/>
  <c r="H71" i="17"/>
  <c r="P73" i="12" s="1"/>
  <c r="H41" i="17"/>
  <c r="P44" i="12" s="1"/>
  <c r="H96" i="17"/>
  <c r="P99" i="12" s="1"/>
  <c r="H61" i="17"/>
  <c r="P63" i="12" s="1"/>
  <c r="H113" i="17"/>
  <c r="P116" i="12" s="1"/>
  <c r="H21" i="17"/>
  <c r="P23" i="12" s="1"/>
  <c r="H4" i="17"/>
  <c r="H69" i="17"/>
  <c r="P71" i="12" s="1"/>
  <c r="H7" i="17"/>
  <c r="P9" i="12" s="1"/>
  <c r="H103" i="17"/>
  <c r="P106" i="12" s="1"/>
  <c r="H73" i="17"/>
  <c r="P75" i="12" s="1"/>
  <c r="H54" i="17"/>
  <c r="P57" i="12" s="1"/>
  <c r="H102" i="17"/>
  <c r="P105" i="12" s="1"/>
  <c r="H81" i="17"/>
  <c r="P83" i="12" s="1"/>
  <c r="H93" i="17"/>
  <c r="P96" i="12" s="1"/>
  <c r="H80" i="17"/>
  <c r="P82" i="12" s="1"/>
  <c r="H42" i="17"/>
  <c r="P45" i="12" s="1"/>
  <c r="H32" i="17"/>
  <c r="P34" i="12" s="1"/>
  <c r="H38" i="17"/>
  <c r="P41" i="12" s="1"/>
  <c r="H59" i="17"/>
  <c r="P61" i="12" s="1"/>
  <c r="H43" i="17"/>
  <c r="P46" i="12" s="1"/>
  <c r="H82" i="17"/>
  <c r="P84" i="12" s="1"/>
  <c r="H100" i="17"/>
  <c r="P103" i="12" s="1"/>
  <c r="H99" i="17"/>
  <c r="P102" i="12" s="1"/>
  <c r="H114" i="17"/>
  <c r="P117" i="12" s="1"/>
  <c r="H104" i="17"/>
  <c r="P107" i="12" s="1"/>
  <c r="H31" i="17"/>
  <c r="P33" i="12" s="1"/>
  <c r="H55" i="17"/>
  <c r="P58" i="12" s="1"/>
  <c r="H68" i="17"/>
  <c r="P70" i="12" s="1"/>
  <c r="H83" i="17"/>
  <c r="P85" i="12" s="1"/>
  <c r="H98" i="17"/>
  <c r="P101" i="12" s="1"/>
  <c r="H110" i="17"/>
  <c r="P113" i="12" s="1"/>
  <c r="H35" i="17"/>
  <c r="P37" i="12" s="1"/>
  <c r="H34" i="17"/>
  <c r="P36" i="12" s="1"/>
  <c r="H77" i="17"/>
  <c r="P79" i="12" s="1"/>
  <c r="H33" i="17"/>
  <c r="P35" i="12" s="1"/>
  <c r="H29" i="17"/>
  <c r="P31" i="12" s="1"/>
  <c r="H16" i="17"/>
  <c r="P18" i="12" s="1"/>
  <c r="H85" i="17"/>
  <c r="P87" i="12" s="1"/>
  <c r="H6" i="17"/>
  <c r="P8" i="12" s="1"/>
  <c r="H47" i="17"/>
  <c r="P50" i="12" s="1"/>
  <c r="H23" i="17"/>
  <c r="P25" i="12" s="1"/>
  <c r="H67" i="17"/>
  <c r="P69" i="12" s="1"/>
  <c r="H60" i="17"/>
  <c r="P62" i="12" s="1"/>
  <c r="H101" i="17"/>
  <c r="P104" i="12" s="1"/>
  <c r="H9" i="17"/>
  <c r="P11" i="12" s="1"/>
  <c r="H94" i="17"/>
  <c r="P97" i="12" s="1"/>
  <c r="H58" i="17"/>
  <c r="P60" i="12" s="1"/>
  <c r="H12" i="17"/>
  <c r="P14" i="12" s="1"/>
  <c r="H106" i="17"/>
  <c r="P109" i="12" s="1"/>
  <c r="H108" i="17"/>
  <c r="P111" i="12" s="1"/>
  <c r="H72" i="17"/>
  <c r="P74" i="12" s="1"/>
  <c r="H36" i="17"/>
  <c r="P38" i="12" s="1"/>
  <c r="H26" i="17"/>
  <c r="P28" i="12" s="1"/>
  <c r="H30" i="17"/>
  <c r="P32" i="12" s="1"/>
  <c r="H95" i="17"/>
  <c r="P98" i="12" s="1"/>
  <c r="H91" i="17"/>
  <c r="P93" i="12" s="1"/>
  <c r="H97" i="17"/>
  <c r="P100" i="12" s="1"/>
  <c r="H112" i="17"/>
  <c r="P115" i="12" s="1"/>
  <c r="H63" i="17"/>
  <c r="P65" i="12" s="1"/>
  <c r="H75" i="17"/>
  <c r="P77" i="12" s="1"/>
  <c r="H90" i="17"/>
  <c r="P92" i="12" s="1"/>
  <c r="H53" i="17"/>
  <c r="P56" i="12" s="1"/>
  <c r="H87" i="17"/>
  <c r="P89" i="12" s="1"/>
  <c r="H8" i="17"/>
  <c r="P10" i="12" s="1"/>
  <c r="H10" i="17"/>
  <c r="P12" i="12" s="1"/>
  <c r="H37" i="17"/>
  <c r="P39" i="12" s="1"/>
  <c r="H40" i="17"/>
  <c r="P43" i="12" s="1"/>
  <c r="H107" i="17"/>
  <c r="P110" i="12" s="1"/>
  <c r="H28" i="17"/>
  <c r="P30" i="12" s="1"/>
  <c r="H70" i="17"/>
  <c r="P72" i="12" s="1"/>
  <c r="H27" i="17"/>
  <c r="P29" i="12" s="1"/>
  <c r="G116" i="25"/>
  <c r="AF80" i="12" s="1"/>
  <c r="G4" i="25"/>
  <c r="G112" i="25"/>
  <c r="AF76" i="12" s="1"/>
  <c r="G108" i="25"/>
  <c r="AF98" i="12" s="1"/>
  <c r="G104" i="25"/>
  <c r="AF113" i="12" s="1"/>
  <c r="G100" i="25"/>
  <c r="AF109" i="12" s="1"/>
  <c r="G96" i="25"/>
  <c r="AF105" i="12" s="1"/>
  <c r="G92" i="25"/>
  <c r="AF101" i="12" s="1"/>
  <c r="G88" i="25"/>
  <c r="AF91" i="12" s="1"/>
  <c r="G84" i="25"/>
  <c r="AF87" i="12" s="1"/>
  <c r="G80" i="25"/>
  <c r="AF83" i="12" s="1"/>
  <c r="G76" i="25"/>
  <c r="AF72" i="12" s="1"/>
  <c r="G72" i="25"/>
  <c r="AF68" i="12" s="1"/>
  <c r="G68" i="25"/>
  <c r="AF64" i="12" s="1"/>
  <c r="G64" i="25"/>
  <c r="AF60" i="12" s="1"/>
  <c r="G60" i="25"/>
  <c r="AF56" i="12" s="1"/>
  <c r="G56" i="25"/>
  <c r="AF52" i="12" s="1"/>
  <c r="G52" i="25"/>
  <c r="AF48" i="12" s="1"/>
  <c r="G48" i="25"/>
  <c r="AF44" i="12" s="1"/>
  <c r="G44" i="25"/>
  <c r="AF40" i="12" s="1"/>
  <c r="G40" i="25"/>
  <c r="AF36" i="12" s="1"/>
  <c r="G36" i="25"/>
  <c r="AF32" i="12" s="1"/>
  <c r="G32" i="25"/>
  <c r="AF28" i="12" s="1"/>
  <c r="G28" i="25"/>
  <c r="AF24" i="12" s="1"/>
  <c r="G24" i="25"/>
  <c r="AF20" i="12" s="1"/>
  <c r="G20" i="25"/>
  <c r="AF16" i="12" s="1"/>
  <c r="G16" i="25"/>
  <c r="AF12" i="12" s="1"/>
  <c r="G12" i="25"/>
  <c r="AF8" i="12" s="1"/>
  <c r="G8" i="25"/>
  <c r="AF118" i="12" s="1"/>
  <c r="G117" i="25"/>
  <c r="AF81" i="12" s="1"/>
  <c r="G113" i="25"/>
  <c r="AF77" i="12" s="1"/>
  <c r="G109" i="25"/>
  <c r="AF99" i="12" s="1"/>
  <c r="G105" i="25"/>
  <c r="AF95" i="12" s="1"/>
  <c r="G101" i="25"/>
  <c r="AF110" i="12" s="1"/>
  <c r="G97" i="25"/>
  <c r="AF106" i="12" s="1"/>
  <c r="G93" i="25"/>
  <c r="AF102" i="12" s="1"/>
  <c r="G89" i="25"/>
  <c r="AF92" i="12" s="1"/>
  <c r="G85" i="25"/>
  <c r="AF88" i="12" s="1"/>
  <c r="G81" i="25"/>
  <c r="AF84" i="12" s="1"/>
  <c r="G77" i="25"/>
  <c r="AF73" i="12" s="1"/>
  <c r="G73" i="25"/>
  <c r="AF69" i="12" s="1"/>
  <c r="G69" i="25"/>
  <c r="AF65" i="12" s="1"/>
  <c r="G65" i="25"/>
  <c r="AF61" i="12" s="1"/>
  <c r="G61" i="25"/>
  <c r="AF57" i="12" s="1"/>
  <c r="G57" i="25"/>
  <c r="AF53" i="12" s="1"/>
  <c r="G53" i="25"/>
  <c r="AF49" i="12" s="1"/>
  <c r="G49" i="25"/>
  <c r="AF45" i="12" s="1"/>
  <c r="G45" i="25"/>
  <c r="AF41" i="12" s="1"/>
  <c r="G41" i="25"/>
  <c r="AF37" i="12" s="1"/>
  <c r="G37" i="25"/>
  <c r="AF33" i="12" s="1"/>
  <c r="G33" i="25"/>
  <c r="AF29" i="12" s="1"/>
  <c r="G29" i="25"/>
  <c r="AF25" i="12" s="1"/>
  <c r="G25" i="25"/>
  <c r="AF21" i="12" s="1"/>
  <c r="G21" i="25"/>
  <c r="AF17" i="12" s="1"/>
  <c r="G17" i="25"/>
  <c r="AF13" i="12" s="1"/>
  <c r="G13" i="25"/>
  <c r="AF9" i="12" s="1"/>
  <c r="G9" i="25"/>
  <c r="AF119" i="12" s="1"/>
  <c r="G5" i="25"/>
  <c r="AF115" i="12" s="1"/>
  <c r="G114" i="25"/>
  <c r="AF78" i="12" s="1"/>
  <c r="G110" i="25"/>
  <c r="AF100" i="12" s="1"/>
  <c r="G106" i="25"/>
  <c r="AF96" i="12" s="1"/>
  <c r="G102" i="25"/>
  <c r="AF111" i="12" s="1"/>
  <c r="G98" i="25"/>
  <c r="AF107" i="12" s="1"/>
  <c r="G94" i="25"/>
  <c r="AF103" i="12" s="1"/>
  <c r="G90" i="25"/>
  <c r="AF93" i="12" s="1"/>
  <c r="G86" i="25"/>
  <c r="AF89" i="12" s="1"/>
  <c r="G82" i="25"/>
  <c r="AF85" i="12" s="1"/>
  <c r="G78" i="25"/>
  <c r="AF74" i="12" s="1"/>
  <c r="G74" i="25"/>
  <c r="AF70" i="12" s="1"/>
  <c r="G70" i="25"/>
  <c r="AF66" i="12" s="1"/>
  <c r="G66" i="25"/>
  <c r="AF62" i="12" s="1"/>
  <c r="G62" i="25"/>
  <c r="AF58" i="12" s="1"/>
  <c r="G58" i="25"/>
  <c r="AF54" i="12" s="1"/>
  <c r="G54" i="25"/>
  <c r="AF50" i="12" s="1"/>
  <c r="G50" i="25"/>
  <c r="AF46" i="12" s="1"/>
  <c r="G46" i="25"/>
  <c r="AF42" i="12" s="1"/>
  <c r="G42" i="25"/>
  <c r="AF38" i="12" s="1"/>
  <c r="G38" i="25"/>
  <c r="AF34" i="12" s="1"/>
  <c r="G34" i="25"/>
  <c r="AF30" i="12" s="1"/>
  <c r="G30" i="25"/>
  <c r="AF26" i="12" s="1"/>
  <c r="G26" i="25"/>
  <c r="AF22" i="12" s="1"/>
  <c r="G22" i="25"/>
  <c r="AF18" i="12" s="1"/>
  <c r="G18" i="25"/>
  <c r="AF14" i="12" s="1"/>
  <c r="G14" i="25"/>
  <c r="AF10" i="12" s="1"/>
  <c r="G10" i="25"/>
  <c r="AF6" i="12" s="1"/>
  <c r="G6" i="25"/>
  <c r="AF116" i="12" s="1"/>
  <c r="G115" i="25"/>
  <c r="AF79" i="12" s="1"/>
  <c r="G111" i="25"/>
  <c r="AF75" i="12" s="1"/>
  <c r="G107" i="25"/>
  <c r="AF97" i="12" s="1"/>
  <c r="G103" i="25"/>
  <c r="AF112" i="12" s="1"/>
  <c r="G99" i="25"/>
  <c r="AF108" i="12" s="1"/>
  <c r="G95" i="25"/>
  <c r="AF104" i="12" s="1"/>
  <c r="G91" i="25"/>
  <c r="AF94" i="12" s="1"/>
  <c r="G87" i="25"/>
  <c r="AF90" i="12" s="1"/>
  <c r="G83" i="25"/>
  <c r="AF86" i="12" s="1"/>
  <c r="G79" i="25"/>
  <c r="AF82" i="12" s="1"/>
  <c r="G75" i="25"/>
  <c r="AF71" i="12" s="1"/>
  <c r="G71" i="25"/>
  <c r="AF67" i="12" s="1"/>
  <c r="G67" i="25"/>
  <c r="AF63" i="12" s="1"/>
  <c r="G63" i="25"/>
  <c r="AF59" i="12" s="1"/>
  <c r="G59" i="25"/>
  <c r="AF55" i="12" s="1"/>
  <c r="G55" i="25"/>
  <c r="AF51" i="12" s="1"/>
  <c r="G51" i="25"/>
  <c r="AF47" i="12" s="1"/>
  <c r="G47" i="25"/>
  <c r="AF43" i="12" s="1"/>
  <c r="G43" i="25"/>
  <c r="AF39" i="12" s="1"/>
  <c r="G39" i="25"/>
  <c r="AF35" i="12" s="1"/>
  <c r="G35" i="25"/>
  <c r="AF31" i="12" s="1"/>
  <c r="G31" i="25"/>
  <c r="AF27" i="12" s="1"/>
  <c r="G27" i="25"/>
  <c r="AF23" i="12" s="1"/>
  <c r="G23" i="25"/>
  <c r="AF19" i="12" s="1"/>
  <c r="G19" i="25"/>
  <c r="AF15" i="12" s="1"/>
  <c r="G15" i="25"/>
  <c r="AF11" i="12" s="1"/>
  <c r="G11" i="25"/>
  <c r="AF7" i="12" s="1"/>
  <c r="G7" i="25"/>
  <c r="AF117" i="12" s="1"/>
  <c r="H86" i="20"/>
  <c r="V88" i="12" s="1"/>
  <c r="H19" i="20"/>
  <c r="V22" i="12" s="1"/>
  <c r="H65" i="20"/>
  <c r="V67" i="12" s="1"/>
  <c r="H113" i="20"/>
  <c r="V115" i="12" s="1"/>
  <c r="H48" i="20"/>
  <c r="V49" i="12" s="1"/>
  <c r="H100" i="20"/>
  <c r="V102" i="12" s="1"/>
  <c r="H33" i="20"/>
  <c r="V35" i="12" s="1"/>
  <c r="H82" i="20"/>
  <c r="V84" i="12" s="1"/>
  <c r="H15" i="20"/>
  <c r="V17" i="12" s="1"/>
  <c r="H61" i="20"/>
  <c r="V63" i="12" s="1"/>
  <c r="H109" i="20"/>
  <c r="V111" i="12" s="1"/>
  <c r="H43" i="20"/>
  <c r="V45" i="12" s="1"/>
  <c r="H96" i="20"/>
  <c r="V98" i="12" s="1"/>
  <c r="H29" i="20"/>
  <c r="V31" i="12" s="1"/>
  <c r="H78" i="20"/>
  <c r="V80" i="12" s="1"/>
  <c r="H11" i="20"/>
  <c r="V13" i="12" s="1"/>
  <c r="H57" i="20"/>
  <c r="V59" i="12" s="1"/>
  <c r="H105" i="20"/>
  <c r="V107" i="12" s="1"/>
  <c r="H39" i="20"/>
  <c r="V41" i="12" s="1"/>
  <c r="H92" i="20"/>
  <c r="V93" i="12" s="1"/>
  <c r="H24" i="20"/>
  <c r="V27" i="12" s="1"/>
  <c r="H74" i="20"/>
  <c r="V76" i="12" s="1"/>
  <c r="H7" i="20"/>
  <c r="V9" i="12" s="1"/>
  <c r="H53" i="20"/>
  <c r="V55" i="12" s="1"/>
  <c r="H101" i="20"/>
  <c r="V103" i="12" s="1"/>
  <c r="H34" i="20"/>
  <c r="V36" i="12" s="1"/>
  <c r="H70" i="20"/>
  <c r="V72" i="12" s="1"/>
  <c r="H114" i="20"/>
  <c r="V116" i="12" s="1"/>
  <c r="H49" i="20"/>
  <c r="V50" i="12" s="1"/>
  <c r="H97" i="20"/>
  <c r="V99" i="12" s="1"/>
  <c r="H30" i="20"/>
  <c r="V32" i="12" s="1"/>
  <c r="H83" i="20"/>
  <c r="V85" i="12" s="1"/>
  <c r="H16" i="20"/>
  <c r="V18" i="12" s="1"/>
  <c r="H66" i="20"/>
  <c r="V68" i="12" s="1"/>
  <c r="H110" i="20"/>
  <c r="V112" i="12" s="1"/>
  <c r="H44" i="20"/>
  <c r="V46" i="12" s="1"/>
  <c r="H93" i="20"/>
  <c r="V95" i="12" s="1"/>
  <c r="H25" i="20"/>
  <c r="V29" i="12" s="1"/>
  <c r="H79" i="20"/>
  <c r="V81" i="12" s="1"/>
  <c r="H12" i="20"/>
  <c r="V14" i="12" s="1"/>
  <c r="H62" i="20"/>
  <c r="V64" i="12" s="1"/>
  <c r="H106" i="20"/>
  <c r="V108" i="12" s="1"/>
  <c r="H40" i="20"/>
  <c r="V42" i="12" s="1"/>
  <c r="H88" i="20"/>
  <c r="V90" i="12" s="1"/>
  <c r="H21" i="20"/>
  <c r="V24" i="12" s="1"/>
  <c r="H75" i="20"/>
  <c r="V77" i="12" s="1"/>
  <c r="H8" i="20"/>
  <c r="V10" i="12" s="1"/>
  <c r="H58" i="20"/>
  <c r="V60" i="12" s="1"/>
  <c r="H102" i="20"/>
  <c r="V104" i="12" s="1"/>
  <c r="H35" i="20"/>
  <c r="V37" i="12" s="1"/>
  <c r="H84" i="20"/>
  <c r="V86" i="12" s="1"/>
  <c r="H17" i="20"/>
  <c r="V19" i="12" s="1"/>
  <c r="H71" i="20"/>
  <c r="V73" i="12" s="1"/>
  <c r="H37" i="20"/>
  <c r="V39" i="12" s="1"/>
  <c r="H55" i="20"/>
  <c r="V58" i="12" s="1"/>
  <c r="H26" i="20"/>
  <c r="V28" i="12" s="1"/>
  <c r="D30" i="9"/>
  <c r="G118" i="25" l="1"/>
  <c r="AF114" i="12"/>
  <c r="AL114" i="12"/>
  <c r="K118" i="28"/>
  <c r="AJ114" i="12"/>
  <c r="H118" i="27"/>
  <c r="T6" i="12"/>
  <c r="T120" i="12" s="1"/>
  <c r="H116" i="19"/>
  <c r="R6" i="12"/>
  <c r="R120" i="12" s="1"/>
  <c r="H116" i="18"/>
  <c r="Z114" i="12"/>
  <c r="H118" i="22"/>
  <c r="X6" i="12"/>
  <c r="X120" i="12" s="1"/>
  <c r="H118" i="21"/>
  <c r="AN12" i="12"/>
  <c r="AN30" i="12"/>
  <c r="H6" i="12"/>
  <c r="H118" i="29"/>
  <c r="AN106" i="12"/>
  <c r="AN98" i="12"/>
  <c r="AN90" i="12"/>
  <c r="AN82" i="12"/>
  <c r="AN111" i="12"/>
  <c r="AN95" i="12"/>
  <c r="AN79" i="12"/>
  <c r="AN71" i="12"/>
  <c r="AN63" i="12"/>
  <c r="AN55" i="12"/>
  <c r="AN47" i="12"/>
  <c r="AN39" i="12"/>
  <c r="AN31" i="12"/>
  <c r="AN23" i="12"/>
  <c r="AN15" i="12"/>
  <c r="AN7" i="12"/>
  <c r="AN105" i="12"/>
  <c r="AN89" i="12"/>
  <c r="AN76" i="12"/>
  <c r="AN68" i="12"/>
  <c r="AN60" i="12"/>
  <c r="AN52" i="12"/>
  <c r="AN44" i="12"/>
  <c r="AN36" i="12"/>
  <c r="AN28" i="12"/>
  <c r="AN20" i="12"/>
  <c r="AN116" i="12"/>
  <c r="AN108" i="12"/>
  <c r="AN100" i="12"/>
  <c r="AN92" i="12"/>
  <c r="AN84" i="12"/>
  <c r="AN115" i="12"/>
  <c r="AN99" i="12"/>
  <c r="AN83" i="12"/>
  <c r="AN73" i="12"/>
  <c r="AN65" i="12"/>
  <c r="AN57" i="12"/>
  <c r="AN49" i="12"/>
  <c r="AN41" i="12"/>
  <c r="AN33" i="12"/>
  <c r="AN25" i="12"/>
  <c r="AN17" i="12"/>
  <c r="AN9" i="12"/>
  <c r="AN109" i="12"/>
  <c r="AN93" i="12"/>
  <c r="AN78" i="12"/>
  <c r="AN70" i="12"/>
  <c r="AN62" i="12"/>
  <c r="AN54" i="12"/>
  <c r="AN46" i="12"/>
  <c r="AN38" i="12"/>
  <c r="AN26" i="12"/>
  <c r="AN18" i="12"/>
  <c r="G118" i="37"/>
  <c r="AD114" i="12"/>
  <c r="AN114" i="12" s="1"/>
  <c r="L6" i="12"/>
  <c r="L120" i="12" s="1"/>
  <c r="H118" i="31"/>
  <c r="AB120" i="12"/>
  <c r="N6" i="12"/>
  <c r="N120" i="12" s="1"/>
  <c r="H118" i="32"/>
  <c r="AN91" i="12"/>
  <c r="H118" i="20"/>
  <c r="AF120" i="12"/>
  <c r="P6" i="12"/>
  <c r="P120" i="12" s="1"/>
  <c r="H117" i="17"/>
  <c r="AL120" i="12"/>
  <c r="AJ120" i="12"/>
  <c r="AH120" i="12"/>
  <c r="Z120" i="12"/>
  <c r="V120" i="12"/>
  <c r="AN8" i="12"/>
  <c r="AN10" i="12"/>
  <c r="AN118" i="12"/>
  <c r="AN110" i="12"/>
  <c r="AN102" i="12"/>
  <c r="AN94" i="12"/>
  <c r="AN86" i="12"/>
  <c r="AN119" i="12"/>
  <c r="AN103" i="12"/>
  <c r="AN87" i="12"/>
  <c r="AN75" i="12"/>
  <c r="AN67" i="12"/>
  <c r="AN59" i="12"/>
  <c r="AN51" i="12"/>
  <c r="AN43" i="12"/>
  <c r="AN35" i="12"/>
  <c r="AN27" i="12"/>
  <c r="AN19" i="12"/>
  <c r="AN11" i="12"/>
  <c r="AN113" i="12"/>
  <c r="AN97" i="12"/>
  <c r="AN81" i="12"/>
  <c r="AN72" i="12"/>
  <c r="AN64" i="12"/>
  <c r="AN56" i="12"/>
  <c r="AN48" i="12"/>
  <c r="AN40" i="12"/>
  <c r="AN32" i="12"/>
  <c r="AN24" i="12"/>
  <c r="AN16" i="12"/>
  <c r="AN112" i="12"/>
  <c r="AN104" i="12"/>
  <c r="AN96" i="12"/>
  <c r="AN88" i="12"/>
  <c r="AN80" i="12"/>
  <c r="AN107" i="12"/>
  <c r="AN77" i="12"/>
  <c r="AN69" i="12"/>
  <c r="AN61" i="12"/>
  <c r="AN53" i="12"/>
  <c r="AN45" i="12"/>
  <c r="AN37" i="12"/>
  <c r="AN29" i="12"/>
  <c r="AN21" i="12"/>
  <c r="AN117" i="12"/>
  <c r="AN101" i="12"/>
  <c r="AN85" i="12"/>
  <c r="AN74" i="12"/>
  <c r="AN66" i="12"/>
  <c r="AN58" i="12"/>
  <c r="AN50" i="12"/>
  <c r="AN42" i="12"/>
  <c r="AN34" i="12"/>
  <c r="AN22" i="12"/>
  <c r="AN14" i="12"/>
  <c r="AD120" i="12"/>
  <c r="J6" i="12"/>
  <c r="J120" i="12" s="1"/>
  <c r="H118" i="30"/>
  <c r="AN13" i="12"/>
  <c r="H118" i="26"/>
  <c r="H120" i="12" l="1"/>
  <c r="AN6" i="12"/>
  <c r="AN120" i="12" s="1"/>
  <c r="K14" i="22"/>
  <c r="K15" i="22" s="1"/>
  <c r="K13" i="22" l="1"/>
  <c r="F31" i="10"/>
  <c r="F113" i="10"/>
  <c r="F52" i="10"/>
  <c r="F79" i="10"/>
  <c r="F115" i="10"/>
  <c r="F75" i="10"/>
  <c r="F27" i="10"/>
  <c r="F38" i="10"/>
  <c r="F112" i="10"/>
  <c r="F48" i="10"/>
  <c r="F7" i="10"/>
  <c r="F65" i="10"/>
  <c r="F36" i="10"/>
  <c r="F85" i="10"/>
  <c r="F57" i="10"/>
  <c r="F40" i="10"/>
  <c r="F12" i="10"/>
  <c r="F35" i="10"/>
  <c r="F39" i="10"/>
  <c r="F92" i="10"/>
  <c r="F58" i="10"/>
  <c r="F82" i="10"/>
  <c r="F116" i="10"/>
  <c r="F44" i="10"/>
  <c r="F94" i="10"/>
  <c r="F108" i="10"/>
  <c r="F90" i="10"/>
  <c r="F9" i="10"/>
  <c r="F89" i="10"/>
  <c r="F14" i="10"/>
  <c r="F95" i="10"/>
  <c r="F15" i="10"/>
  <c r="F81" i="10"/>
  <c r="F96" i="10"/>
  <c r="F13" i="10"/>
  <c r="F88" i="10"/>
  <c r="F37" i="10"/>
  <c r="F53" i="10"/>
  <c r="F43" i="10"/>
  <c r="F91" i="10"/>
  <c r="F33" i="10"/>
  <c r="F16" i="10"/>
  <c r="F54" i="10"/>
  <c r="F66" i="10"/>
  <c r="F87" i="10"/>
  <c r="F107" i="10"/>
  <c r="F102" i="10"/>
  <c r="F62" i="10"/>
  <c r="F47" i="10"/>
  <c r="F84" i="10"/>
  <c r="F42" i="10"/>
  <c r="F45" i="10"/>
  <c r="F11" i="10"/>
  <c r="F76" i="10"/>
  <c r="F29" i="10"/>
  <c r="F18" i="10"/>
  <c r="F61" i="10"/>
  <c r="F104" i="10"/>
  <c r="F103" i="10"/>
  <c r="F67" i="10"/>
  <c r="F21" i="10"/>
  <c r="F41" i="10"/>
  <c r="F59" i="10"/>
  <c r="F26" i="10"/>
  <c r="F111" i="10"/>
  <c r="F25" i="10"/>
  <c r="F109" i="10"/>
  <c r="F49" i="10"/>
  <c r="F28" i="10"/>
  <c r="F83" i="10"/>
  <c r="F101" i="10"/>
  <c r="F105" i="10"/>
  <c r="F80" i="10"/>
  <c r="F17" i="10"/>
  <c r="F30" i="10"/>
  <c r="F99" i="10"/>
  <c r="F72" i="10"/>
  <c r="F55" i="10"/>
  <c r="F78" i="10"/>
  <c r="F50" i="10"/>
  <c r="F51" i="10"/>
  <c r="F73" i="10"/>
  <c r="F97" i="10"/>
  <c r="F60" i="10"/>
  <c r="F23" i="10"/>
  <c r="F114" i="10"/>
  <c r="F68" i="10"/>
  <c r="F64" i="10"/>
  <c r="F63" i="10"/>
  <c r="F86" i="10"/>
  <c r="F110" i="10"/>
  <c r="F77" i="10"/>
  <c r="F24" i="10"/>
  <c r="F56" i="10"/>
  <c r="F8" i="10"/>
  <c r="F6" i="10"/>
  <c r="F46" i="10"/>
  <c r="F71" i="10"/>
  <c r="F70" i="10"/>
  <c r="F19" i="10"/>
  <c r="F106" i="10"/>
  <c r="F98" i="10"/>
  <c r="F117" i="10"/>
  <c r="F10" i="10"/>
  <c r="F5" i="10"/>
  <c r="F32" i="10"/>
  <c r="F100" i="10"/>
  <c r="F34" i="10"/>
  <c r="F20" i="10"/>
  <c r="F74" i="10"/>
  <c r="F93" i="10"/>
  <c r="F22" i="10"/>
  <c r="F69" i="10"/>
  <c r="E4" i="10" l="1"/>
  <c r="E118" i="10" s="1"/>
  <c r="F4" i="10" l="1"/>
  <c r="F118" i="10" s="1"/>
  <c r="G4" i="10" s="1"/>
  <c r="F6" i="12" s="1"/>
  <c r="AO6" i="12" l="1"/>
  <c r="G24" i="10"/>
  <c r="F26" i="12" s="1"/>
  <c r="AO26" i="12" s="1"/>
  <c r="G28" i="10"/>
  <c r="F30" i="12" s="1"/>
  <c r="AO30" i="12" s="1"/>
  <c r="AQ30" i="12" s="1"/>
  <c r="G8" i="10"/>
  <c r="F10" i="12" s="1"/>
  <c r="AO10" i="12" s="1"/>
  <c r="G14" i="10"/>
  <c r="F16" i="12" s="1"/>
  <c r="AO16" i="12" s="1"/>
  <c r="G86" i="10"/>
  <c r="F88" i="12" s="1"/>
  <c r="AO88" i="12" s="1"/>
  <c r="G13" i="10"/>
  <c r="F15" i="12" s="1"/>
  <c r="AO15" i="12" s="1"/>
  <c r="G48" i="10"/>
  <c r="F50" i="12" s="1"/>
  <c r="AO50" i="12" s="1"/>
  <c r="G79" i="10"/>
  <c r="F81" i="12" s="1"/>
  <c r="AO81" i="12" s="1"/>
  <c r="G6" i="10"/>
  <c r="F8" i="12" s="1"/>
  <c r="AO8" i="12" s="1"/>
  <c r="G85" i="10"/>
  <c r="F87" i="12" s="1"/>
  <c r="AO87" i="12" s="1"/>
  <c r="G39" i="10"/>
  <c r="F41" i="12" s="1"/>
  <c r="AO41" i="12" s="1"/>
  <c r="G80" i="10"/>
  <c r="F82" i="12" s="1"/>
  <c r="AO82" i="12" s="1"/>
  <c r="G110" i="10"/>
  <c r="F112" i="12" s="1"/>
  <c r="AO112" i="12" s="1"/>
  <c r="G106" i="10"/>
  <c r="F108" i="12" s="1"/>
  <c r="AO108" i="12" s="1"/>
  <c r="AQ108" i="12" s="1"/>
  <c r="G47" i="10"/>
  <c r="F49" i="12" s="1"/>
  <c r="AO49" i="12" s="1"/>
  <c r="G109" i="10"/>
  <c r="F111" i="12" s="1"/>
  <c r="AO111" i="12" s="1"/>
  <c r="G21" i="10"/>
  <c r="F23" i="12" s="1"/>
  <c r="AO23" i="12" s="1"/>
  <c r="G43" i="10"/>
  <c r="F45" i="12" s="1"/>
  <c r="AO45" i="12" s="1"/>
  <c r="AQ45" i="12" s="1"/>
  <c r="G69" i="10"/>
  <c r="F71" i="12" s="1"/>
  <c r="AO71" i="12" s="1"/>
  <c r="G40" i="10"/>
  <c r="F42" i="12" s="1"/>
  <c r="AO42" i="12" s="1"/>
  <c r="G63" i="10"/>
  <c r="F65" i="12" s="1"/>
  <c r="AO65" i="12" s="1"/>
  <c r="G19" i="10"/>
  <c r="F21" i="12" s="1"/>
  <c r="AO21" i="12" s="1"/>
  <c r="AQ21" i="12" s="1"/>
  <c r="G17" i="10"/>
  <c r="F19" i="12" s="1"/>
  <c r="AO19" i="12" s="1"/>
  <c r="G9" i="10"/>
  <c r="F11" i="12" s="1"/>
  <c r="AO11" i="12" s="1"/>
  <c r="G100" i="10"/>
  <c r="F102" i="12" s="1"/>
  <c r="AO102" i="12" s="1"/>
  <c r="G82" i="10"/>
  <c r="F84" i="12" s="1"/>
  <c r="AO84" i="12" s="1"/>
  <c r="G52" i="10"/>
  <c r="F54" i="12" s="1"/>
  <c r="AO54" i="12" s="1"/>
  <c r="AQ54" i="12" s="1"/>
  <c r="G62" i="10"/>
  <c r="F64" i="12" s="1"/>
  <c r="AO64" i="12" s="1"/>
  <c r="G34" i="10"/>
  <c r="F36" i="12" s="1"/>
  <c r="AO36" i="12" s="1"/>
  <c r="G35" i="10"/>
  <c r="F37" i="12" s="1"/>
  <c r="AO37" i="12" s="1"/>
  <c r="G93" i="10"/>
  <c r="F95" i="12" s="1"/>
  <c r="AO95" i="12" s="1"/>
  <c r="G72" i="10"/>
  <c r="F74" i="12" s="1"/>
  <c r="AO74" i="12" s="1"/>
  <c r="AQ74" i="12" s="1"/>
  <c r="G65" i="10"/>
  <c r="F67" i="12" s="1"/>
  <c r="AO67" i="12" s="1"/>
  <c r="G46" i="10"/>
  <c r="F48" i="12" s="1"/>
  <c r="AO48" i="12" s="1"/>
  <c r="G117" i="10"/>
  <c r="F119" i="12" s="1"/>
  <c r="AO119" i="12" s="1"/>
  <c r="G88" i="10"/>
  <c r="F90" i="12" s="1"/>
  <c r="AO90" i="12" s="1"/>
  <c r="G7" i="10"/>
  <c r="F9" i="12" s="1"/>
  <c r="AO9" i="12" s="1"/>
  <c r="G36" i="10"/>
  <c r="F38" i="12" s="1"/>
  <c r="AO38" i="12" s="1"/>
  <c r="G67" i="10"/>
  <c r="F69" i="12" s="1"/>
  <c r="AO69" i="12" s="1"/>
  <c r="G77" i="10"/>
  <c r="F79" i="12" s="1"/>
  <c r="AO79" i="12" s="1"/>
  <c r="G38" i="10"/>
  <c r="F40" i="12" s="1"/>
  <c r="AO40" i="12" s="1"/>
  <c r="G27" i="10"/>
  <c r="F29" i="12" s="1"/>
  <c r="AO29" i="12" s="1"/>
  <c r="G103" i="10"/>
  <c r="F105" i="12" s="1"/>
  <c r="AO105" i="12" s="1"/>
  <c r="G97" i="10"/>
  <c r="F99" i="12" s="1"/>
  <c r="AO99" i="12" s="1"/>
  <c r="G44" i="10"/>
  <c r="F46" i="12" s="1"/>
  <c r="AO46" i="12" s="1"/>
  <c r="AQ46" i="12" s="1"/>
  <c r="G112" i="10"/>
  <c r="F114" i="12" s="1"/>
  <c r="AO114" i="12" s="1"/>
  <c r="G71" i="10"/>
  <c r="F73" i="12" s="1"/>
  <c r="AO73" i="12" s="1"/>
  <c r="G37" i="10"/>
  <c r="F39" i="12" s="1"/>
  <c r="AO39" i="12" s="1"/>
  <c r="G42" i="10"/>
  <c r="F44" i="12" s="1"/>
  <c r="AO44" i="12" s="1"/>
  <c r="AQ44" i="12" s="1"/>
  <c r="G92" i="10"/>
  <c r="F94" i="12" s="1"/>
  <c r="AO94" i="12" s="1"/>
  <c r="AQ94" i="12" s="1"/>
  <c r="G22" i="10"/>
  <c r="F24" i="12" s="1"/>
  <c r="AO24" i="12" s="1"/>
  <c r="G108" i="10"/>
  <c r="F110" i="12" s="1"/>
  <c r="AO110" i="12" s="1"/>
  <c r="G12" i="10"/>
  <c r="F14" i="12" s="1"/>
  <c r="AO14" i="12" s="1"/>
  <c r="G115" i="10"/>
  <c r="F117" i="12" s="1"/>
  <c r="AO117" i="12" s="1"/>
  <c r="G20" i="10"/>
  <c r="F22" i="12" s="1"/>
  <c r="AO22" i="12" s="1"/>
  <c r="G75" i="10"/>
  <c r="F77" i="12" s="1"/>
  <c r="AO77" i="12" s="1"/>
  <c r="G107" i="10"/>
  <c r="F109" i="12" s="1"/>
  <c r="AO109" i="12" s="1"/>
  <c r="AQ109" i="12" s="1"/>
  <c r="G116" i="10"/>
  <c r="F118" i="12" s="1"/>
  <c r="AO118" i="12" s="1"/>
  <c r="AQ118" i="12" s="1"/>
  <c r="G58" i="10"/>
  <c r="F60" i="12" s="1"/>
  <c r="AO60" i="12" s="1"/>
  <c r="G11" i="10"/>
  <c r="F13" i="12" s="1"/>
  <c r="AO13" i="12" s="1"/>
  <c r="AQ13" i="12" s="1"/>
  <c r="G49" i="10"/>
  <c r="F51" i="12" s="1"/>
  <c r="AO51" i="12" s="1"/>
  <c r="AQ51" i="12" s="1"/>
  <c r="G59" i="10"/>
  <c r="F61" i="12" s="1"/>
  <c r="AO61" i="12" s="1"/>
  <c r="G66" i="10"/>
  <c r="F68" i="12" s="1"/>
  <c r="AO68" i="12" s="1"/>
  <c r="G96" i="10"/>
  <c r="F98" i="12" s="1"/>
  <c r="AO98" i="12" s="1"/>
  <c r="G111" i="10"/>
  <c r="F113" i="12" s="1"/>
  <c r="AO113" i="12" s="1"/>
  <c r="G113" i="10"/>
  <c r="F115" i="12" s="1"/>
  <c r="AO115" i="12" s="1"/>
  <c r="G15" i="10"/>
  <c r="F17" i="12" s="1"/>
  <c r="AO17" i="12" s="1"/>
  <c r="G23" i="10"/>
  <c r="F25" i="12" s="1"/>
  <c r="AO25" i="12" s="1"/>
  <c r="AQ25" i="12" s="1"/>
  <c r="G95" i="10"/>
  <c r="F97" i="12" s="1"/>
  <c r="AO97" i="12" s="1"/>
  <c r="G83" i="10"/>
  <c r="F85" i="12" s="1"/>
  <c r="AO85" i="12" s="1"/>
  <c r="G99" i="10"/>
  <c r="F101" i="12" s="1"/>
  <c r="AO101" i="12" s="1"/>
  <c r="G61" i="10"/>
  <c r="F63" i="12" s="1"/>
  <c r="AO63" i="12" s="1"/>
  <c r="G30" i="10"/>
  <c r="F32" i="12" s="1"/>
  <c r="AO32" i="12" s="1"/>
  <c r="G25" i="10"/>
  <c r="F27" i="12" s="1"/>
  <c r="AO27" i="12" s="1"/>
  <c r="G50" i="10"/>
  <c r="F52" i="12" s="1"/>
  <c r="AO52" i="12" s="1"/>
  <c r="AQ52" i="12" s="1"/>
  <c r="G76" i="10"/>
  <c r="F78" i="12" s="1"/>
  <c r="AO78" i="12" s="1"/>
  <c r="G54" i="10"/>
  <c r="F56" i="12" s="1"/>
  <c r="AO56" i="12" s="1"/>
  <c r="AQ56" i="12" s="1"/>
  <c r="G105" i="10"/>
  <c r="F107" i="12" s="1"/>
  <c r="AO107" i="12" s="1"/>
  <c r="G10" i="10"/>
  <c r="F12" i="12" s="1"/>
  <c r="AO12" i="12" s="1"/>
  <c r="G29" i="10"/>
  <c r="F31" i="12" s="1"/>
  <c r="AO31" i="12" s="1"/>
  <c r="G31" i="10"/>
  <c r="F33" i="12" s="1"/>
  <c r="AO33" i="12" s="1"/>
  <c r="G98" i="10"/>
  <c r="F100" i="12" s="1"/>
  <c r="AO100" i="12" s="1"/>
  <c r="G81" i="10"/>
  <c r="F83" i="12" s="1"/>
  <c r="AO83" i="12" s="1"/>
  <c r="G78" i="10"/>
  <c r="F80" i="12" s="1"/>
  <c r="AO80" i="12" s="1"/>
  <c r="G55" i="10"/>
  <c r="F57" i="12" s="1"/>
  <c r="AO57" i="12" s="1"/>
  <c r="AQ57" i="12" s="1"/>
  <c r="G114" i="10"/>
  <c r="F116" i="12" s="1"/>
  <c r="AO116" i="12" s="1"/>
  <c r="G89" i="10"/>
  <c r="F91" i="12" s="1"/>
  <c r="AO91" i="12" s="1"/>
  <c r="G53" i="10"/>
  <c r="F55" i="12" s="1"/>
  <c r="AO55" i="12" s="1"/>
  <c r="AQ55" i="12" s="1"/>
  <c r="G91" i="10"/>
  <c r="F93" i="12" s="1"/>
  <c r="AO93" i="12" s="1"/>
  <c r="G94" i="10"/>
  <c r="F96" i="12" s="1"/>
  <c r="AO96" i="12" s="1"/>
  <c r="G5" i="10"/>
  <c r="F7" i="12" s="1"/>
  <c r="AO7" i="12" s="1"/>
  <c r="G68" i="10"/>
  <c r="F70" i="12" s="1"/>
  <c r="AO70" i="12" s="1"/>
  <c r="G87" i="10"/>
  <c r="F89" i="12" s="1"/>
  <c r="AO89" i="12" s="1"/>
  <c r="G26" i="10"/>
  <c r="F28" i="12" s="1"/>
  <c r="AO28" i="12" s="1"/>
  <c r="AQ28" i="12" s="1"/>
  <c r="G51" i="10"/>
  <c r="F53" i="12" s="1"/>
  <c r="AO53" i="12" s="1"/>
  <c r="G57" i="10"/>
  <c r="F59" i="12" s="1"/>
  <c r="AO59" i="12" s="1"/>
  <c r="G41" i="10"/>
  <c r="F43" i="12" s="1"/>
  <c r="AO43" i="12" s="1"/>
  <c r="G101" i="10"/>
  <c r="F103" i="12" s="1"/>
  <c r="AO103" i="12" s="1"/>
  <c r="G60" i="10"/>
  <c r="F62" i="12" s="1"/>
  <c r="AO62" i="12" s="1"/>
  <c r="G16" i="10"/>
  <c r="F18" i="12" s="1"/>
  <c r="AO18" i="12" s="1"/>
  <c r="AQ18" i="12" s="1"/>
  <c r="G84" i="10"/>
  <c r="F86" i="12" s="1"/>
  <c r="AO86" i="12" s="1"/>
  <c r="G33" i="10"/>
  <c r="F35" i="12" s="1"/>
  <c r="AO35" i="12" s="1"/>
  <c r="G73" i="10"/>
  <c r="F75" i="12" s="1"/>
  <c r="AO75" i="12" s="1"/>
  <c r="G32" i="10"/>
  <c r="F34" i="12" s="1"/>
  <c r="AO34" i="12" s="1"/>
  <c r="G45" i="10"/>
  <c r="F47" i="12" s="1"/>
  <c r="AO47" i="12" s="1"/>
  <c r="AQ47" i="12" s="1"/>
  <c r="G102" i="10"/>
  <c r="F104" i="12" s="1"/>
  <c r="AO104" i="12" s="1"/>
  <c r="G74" i="10"/>
  <c r="F76" i="12" s="1"/>
  <c r="AO76" i="12" s="1"/>
  <c r="G64" i="10"/>
  <c r="F66" i="12" s="1"/>
  <c r="AO66" i="12" s="1"/>
  <c r="G56" i="10"/>
  <c r="F58" i="12" s="1"/>
  <c r="AO58" i="12" s="1"/>
  <c r="AQ58" i="12" s="1"/>
  <c r="G18" i="10"/>
  <c r="F20" i="12" s="1"/>
  <c r="AO20" i="12" s="1"/>
  <c r="AQ20" i="12" s="1"/>
  <c r="G104" i="10"/>
  <c r="F106" i="12" s="1"/>
  <c r="AO106" i="12" s="1"/>
  <c r="AQ106" i="12" s="1"/>
  <c r="G70" i="10"/>
  <c r="F72" i="12" s="1"/>
  <c r="AO72" i="12" s="1"/>
  <c r="G90" i="10"/>
  <c r="F92" i="12" s="1"/>
  <c r="AO92" i="12" s="1"/>
  <c r="AT35" i="12" l="1"/>
  <c r="AQ35" i="12"/>
  <c r="AT96" i="12"/>
  <c r="AQ96" i="12"/>
  <c r="AQ116" i="12"/>
  <c r="AT116" i="12"/>
  <c r="AT100" i="12"/>
  <c r="AQ100" i="12"/>
  <c r="AQ107" i="12"/>
  <c r="AT107" i="12"/>
  <c r="AQ27" i="12"/>
  <c r="AT27" i="12"/>
  <c r="AU27" i="12" s="1"/>
  <c r="AQ85" i="12"/>
  <c r="AT85" i="12"/>
  <c r="AQ115" i="12"/>
  <c r="AT115" i="12"/>
  <c r="AT61" i="12"/>
  <c r="AQ61" i="12"/>
  <c r="AQ117" i="12"/>
  <c r="AT117" i="12"/>
  <c r="AQ114" i="12"/>
  <c r="AT114" i="12"/>
  <c r="AQ29" i="12"/>
  <c r="AT29" i="12"/>
  <c r="AT38" i="12"/>
  <c r="AQ38" i="12"/>
  <c r="AQ48" i="12"/>
  <c r="AT48" i="12"/>
  <c r="AT37" i="12"/>
  <c r="AQ37" i="12"/>
  <c r="AQ84" i="12"/>
  <c r="AT84" i="12"/>
  <c r="AT87" i="12"/>
  <c r="AQ87" i="12"/>
  <c r="AT15" i="12"/>
  <c r="AU15" i="12" s="1"/>
  <c r="AQ15" i="12"/>
  <c r="AT92" i="12"/>
  <c r="AQ92" i="12"/>
  <c r="AQ86" i="12"/>
  <c r="AT86" i="12"/>
  <c r="AQ43" i="12"/>
  <c r="AT43" i="12"/>
  <c r="AU43" i="12" s="1"/>
  <c r="AT89" i="12"/>
  <c r="AQ89" i="12"/>
  <c r="AT93" i="12"/>
  <c r="AQ93" i="12"/>
  <c r="AT33" i="12"/>
  <c r="AQ33" i="12"/>
  <c r="AT32" i="12"/>
  <c r="AQ32" i="12"/>
  <c r="AT97" i="12"/>
  <c r="AQ97" i="12"/>
  <c r="AQ113" i="12"/>
  <c r="AT113" i="12"/>
  <c r="AT14" i="12"/>
  <c r="AU14" i="12" s="1"/>
  <c r="AQ14" i="12"/>
  <c r="AT40" i="12"/>
  <c r="AQ40" i="12"/>
  <c r="AQ9" i="12"/>
  <c r="AT9" i="12"/>
  <c r="AT67" i="12"/>
  <c r="AQ67" i="12"/>
  <c r="AT36" i="12"/>
  <c r="AQ36" i="12"/>
  <c r="AT102" i="12"/>
  <c r="AQ102" i="12"/>
  <c r="AT65" i="12"/>
  <c r="AQ65" i="12"/>
  <c r="AT23" i="12"/>
  <c r="AQ23" i="12"/>
  <c r="AQ112" i="12"/>
  <c r="AT112" i="12"/>
  <c r="AQ8" i="12"/>
  <c r="AT8" i="12"/>
  <c r="AT88" i="12"/>
  <c r="AQ88" i="12"/>
  <c r="AQ26" i="12"/>
  <c r="AT26" i="12"/>
  <c r="AT103" i="12"/>
  <c r="AQ103" i="12"/>
  <c r="AT66" i="12"/>
  <c r="AQ66" i="12"/>
  <c r="AT34" i="12"/>
  <c r="AQ34" i="12"/>
  <c r="AT59" i="12"/>
  <c r="AQ59" i="12"/>
  <c r="AT70" i="12"/>
  <c r="AQ70" i="12"/>
  <c r="AQ80" i="12"/>
  <c r="AT80" i="12"/>
  <c r="AT31" i="12"/>
  <c r="AQ31" i="12"/>
  <c r="AQ78" i="12"/>
  <c r="AT78" i="12"/>
  <c r="AT63" i="12"/>
  <c r="AQ63" i="12"/>
  <c r="AT98" i="12"/>
  <c r="AQ98" i="12"/>
  <c r="AQ2" i="12"/>
  <c r="AQ77" i="12"/>
  <c r="AT77" i="12"/>
  <c r="AQ110" i="12"/>
  <c r="AT110" i="12"/>
  <c r="AT39" i="12"/>
  <c r="AQ39" i="12"/>
  <c r="AT99" i="12"/>
  <c r="AQ99" i="12"/>
  <c r="AQ79" i="12"/>
  <c r="AT79" i="12"/>
  <c r="AT90" i="12"/>
  <c r="AQ90" i="12"/>
  <c r="AT64" i="12"/>
  <c r="AQ64" i="12"/>
  <c r="AQ11" i="12"/>
  <c r="AT11" i="12"/>
  <c r="AQ42" i="12"/>
  <c r="AT42" i="12"/>
  <c r="AU42" i="12" s="1"/>
  <c r="AQ111" i="12"/>
  <c r="AT111" i="12"/>
  <c r="AQ82" i="12"/>
  <c r="AT82" i="12"/>
  <c r="AQ81" i="12"/>
  <c r="AT81" i="12"/>
  <c r="AQ16" i="12"/>
  <c r="AT16" i="12"/>
  <c r="AO120" i="12"/>
  <c r="AQ6" i="12"/>
  <c r="AT6" i="12"/>
  <c r="AT104" i="12"/>
  <c r="AQ104" i="12"/>
  <c r="AT72" i="12"/>
  <c r="AQ72" i="12"/>
  <c r="AQ76" i="12"/>
  <c r="AT76" i="12"/>
  <c r="AQ75" i="12"/>
  <c r="AT75" i="12"/>
  <c r="AT62" i="12"/>
  <c r="AQ62" i="12"/>
  <c r="AQ53" i="12"/>
  <c r="AT53" i="12"/>
  <c r="AQ7" i="12"/>
  <c r="AT7" i="12"/>
  <c r="AT91" i="12"/>
  <c r="AQ91" i="12"/>
  <c r="AQ83" i="12"/>
  <c r="AT83" i="12"/>
  <c r="AQ12" i="12"/>
  <c r="AT12" i="12"/>
  <c r="AT101" i="12"/>
  <c r="AQ101" i="12"/>
  <c r="AQ17" i="12"/>
  <c r="AT17" i="12"/>
  <c r="AT68" i="12"/>
  <c r="AQ68" i="12"/>
  <c r="AT60" i="12"/>
  <c r="AQ60" i="12"/>
  <c r="AT22" i="12"/>
  <c r="AU22" i="12" s="1"/>
  <c r="AQ22" i="12"/>
  <c r="AT24" i="12"/>
  <c r="AQ24" i="12"/>
  <c r="AT73" i="12"/>
  <c r="AQ73" i="12"/>
  <c r="AT105" i="12"/>
  <c r="AQ105" i="12"/>
  <c r="AT69" i="12"/>
  <c r="AQ69" i="12"/>
  <c r="AQ119" i="12"/>
  <c r="AT119" i="12"/>
  <c r="AT95" i="12"/>
  <c r="AQ95" i="12"/>
  <c r="AT19" i="12"/>
  <c r="AQ19" i="12"/>
  <c r="AT71" i="12"/>
  <c r="AQ71" i="12"/>
  <c r="AQ49" i="12"/>
  <c r="AT49" i="12"/>
  <c r="AU49" i="12" s="1"/>
  <c r="AQ41" i="12"/>
  <c r="AT41" i="12"/>
  <c r="AQ50" i="12"/>
  <c r="AT50" i="12"/>
  <c r="AQ10" i="12"/>
  <c r="AT10" i="12"/>
  <c r="F120" i="12"/>
  <c r="G118" i="10"/>
  <c r="AU10" i="12" l="1"/>
  <c r="AU71" i="12"/>
  <c r="AU62" i="12"/>
  <c r="AU50" i="12"/>
  <c r="AU119" i="12"/>
  <c r="AU17" i="12"/>
  <c r="AU12" i="12"/>
  <c r="AU53" i="12"/>
  <c r="AU75" i="12"/>
  <c r="AT120" i="12"/>
  <c r="AU120" i="12" s="1"/>
  <c r="AU6" i="12"/>
  <c r="AU64" i="12"/>
  <c r="AU39" i="12"/>
  <c r="AU112" i="12"/>
  <c r="AU9" i="12"/>
  <c r="AU86" i="12"/>
  <c r="AU84" i="12"/>
  <c r="AU48" i="12"/>
  <c r="AU29" i="12"/>
  <c r="AU117" i="12"/>
  <c r="AU115" i="12"/>
  <c r="AU7" i="12"/>
  <c r="AU76" i="12"/>
  <c r="AU95" i="12"/>
  <c r="AU69" i="12"/>
  <c r="AU68" i="12"/>
  <c r="AU19" i="12"/>
  <c r="AU105" i="12"/>
  <c r="AU24" i="12"/>
  <c r="AU60" i="12"/>
  <c r="AU91" i="12"/>
  <c r="AU72" i="12"/>
  <c r="AU81" i="12"/>
  <c r="AU111" i="12"/>
  <c r="AU11" i="12"/>
  <c r="AU110" i="12"/>
  <c r="AU63" i="12"/>
  <c r="AU31" i="12"/>
  <c r="AU70" i="12"/>
  <c r="AU34" i="12"/>
  <c r="AU103" i="12"/>
  <c r="AU88" i="12"/>
  <c r="AU65" i="12"/>
  <c r="AU36" i="12"/>
  <c r="AU2" i="12"/>
  <c r="AU97" i="12"/>
  <c r="AU33" i="12"/>
  <c r="AU89" i="12"/>
  <c r="AU100" i="12"/>
  <c r="AU96" i="12"/>
  <c r="AU41" i="12"/>
  <c r="AU83" i="12"/>
  <c r="AU90" i="12"/>
  <c r="AU99" i="12"/>
  <c r="AU78" i="12"/>
  <c r="AU80" i="12"/>
  <c r="AU26" i="12"/>
  <c r="AU8" i="12"/>
  <c r="AU113" i="12"/>
  <c r="AU114" i="12"/>
  <c r="AU85" i="12"/>
  <c r="AU107" i="12"/>
  <c r="AU116" i="12"/>
  <c r="AU73" i="12"/>
  <c r="AU101" i="12"/>
  <c r="AU104" i="12"/>
  <c r="AU16" i="12"/>
  <c r="AU82" i="12"/>
  <c r="AU79" i="12"/>
  <c r="AU77" i="12"/>
  <c r="AU98" i="12"/>
  <c r="AU59" i="12"/>
  <c r="AU66" i="12"/>
  <c r="AU23" i="12"/>
  <c r="AU102" i="12"/>
  <c r="AU67" i="12"/>
  <c r="AU40" i="12"/>
  <c r="AU32" i="12"/>
  <c r="AU93" i="12"/>
  <c r="AU92" i="12"/>
  <c r="AU87" i="12"/>
  <c r="AU37" i="12"/>
  <c r="AU38" i="12"/>
  <c r="AU61" i="12"/>
  <c r="AU35" i="12"/>
  <c r="H118" i="23"/>
</calcChain>
</file>

<file path=xl/sharedStrings.xml><?xml version="1.0" encoding="utf-8"?>
<sst xmlns="http://schemas.openxmlformats.org/spreadsheetml/2006/main" count="12130" uniqueCount="1308">
  <si>
    <t>10686 - รพ.พระนั่งเกล้า</t>
  </si>
  <si>
    <t>10756 - รพ.บางกรวย</t>
  </si>
  <si>
    <t>10757 - รพ.บางใหญ่</t>
  </si>
  <si>
    <t>10758 - รพ.บางบัวทอง</t>
  </si>
  <si>
    <t>10759 - รพ.ไทรน้อย</t>
  </si>
  <si>
    <t>10760 - รพ.ปากเกร็ด</t>
  </si>
  <si>
    <t>13815 - ศูนย์การแพทย์ปัญญานันทภิกขุ ชลประทาน มหาวิทยาลัยศรีนครินทรวิโรฒ</t>
  </si>
  <si>
    <t>21428 - ดร.แคร์ คลินิกเวชกรรม</t>
  </si>
  <si>
    <t>21429 - มิตรไมตรีคลินิกเวชกรรม(ประชาชื่น)</t>
  </si>
  <si>
    <t>21430 - มิตรไมตรีคลินิกเวชกรรม(ประชานิเวศน์ 3)</t>
  </si>
  <si>
    <t>22604 - มิตรไมตรีคลินิกเวชกรรม (พฤกษา3)</t>
  </si>
  <si>
    <t>22868 - มิตรไมตรีคลินิกเวชกรรม (ธารทอง)</t>
  </si>
  <si>
    <t>22970 - มิตรไมตรีคลินิกเวชกรรม (เจ้าพระยา)</t>
  </si>
  <si>
    <t>22971 - มิตรไมตรีคลินิกเวชกรรม (ลานทอง)</t>
  </si>
  <si>
    <t>23763 - มิตรไมตรีคลินิกเวชกรรม(บางกรวย)</t>
  </si>
  <si>
    <t>23764 - มิตรไมตรีคลินิกเวชกรรม(ดวงแก้ว)</t>
  </si>
  <si>
    <t>23820 - มิตรไมตรีคลินิกเวชกรรม(กฤษดานคร)</t>
  </si>
  <si>
    <t>23821 - มิตรไมตรีคลินิกเวชกรรม(สนามบินน้ำ)</t>
  </si>
  <si>
    <t>23822 - มิตรไมตรีคลินิกเวชกรรม(ท่าทราย)</t>
  </si>
  <si>
    <t>23836 - สามัคคีคลินิกเวชกรรม</t>
  </si>
  <si>
    <t>23918 - มิตรไมตรีคลินิกเวชกรรม(บางใหญ่ซิตี้)</t>
  </si>
  <si>
    <t>23933 - มิตรไมตรีคลินิกเวชกรรม(พิมลราช)</t>
  </si>
  <si>
    <t>28866 - ศูนย์บริการสาธารณสุขเทศบาลนครนนทบุรีที่ 6</t>
  </si>
  <si>
    <t>28875 - รพ.บางบัวทอง 2</t>
  </si>
  <si>
    <t>01130 - รพ.สต.เฉลิมพระเกียรติฯ(ลาดสวาย)</t>
  </si>
  <si>
    <t>10687 - รพ.ปทุมธานี</t>
  </si>
  <si>
    <t>10761 - รพ.คลองหลวง</t>
  </si>
  <si>
    <t>10762 - รพ.ธัญบุรี</t>
  </si>
  <si>
    <t>10763 - รพ.ประชาธิปัตย์</t>
  </si>
  <si>
    <t>10764 - รพ.หนองเสือ</t>
  </si>
  <si>
    <t>10765 - รพ.ลาดหลุมแก้ว</t>
  </si>
  <si>
    <t>10766 - รพ.ลำลูกกา</t>
  </si>
  <si>
    <t>10767 - รพ.สามโคก</t>
  </si>
  <si>
    <t>11802 - ศูนย์แพทย์ปฐมภูมิและแพทย์แผนไทยประยุกต์คณะแพทยศาสตร์ มหาวิทยาลัยธรรมศาสตร์</t>
  </si>
  <si>
    <t>13778 - รพ.ธรรมศาสตร์เฉลิมพระเกียรติ</t>
  </si>
  <si>
    <t>23947 - มิตรไมตรีคลินิกเวชกรรม(สาขาอู่ทอง)</t>
  </si>
  <si>
    <t>23948 - มิตรไมตรีคลินิกเวชกรรม(สาขาคลอง 3)</t>
  </si>
  <si>
    <t>24041 - รักษ์สุขคลินิกเวชกรรม(สาขาไวท์เฮ้าส์)</t>
  </si>
  <si>
    <t>24042 - รักษ์สุขคลินิกเวชกรรม(สาขาคลอง 3)</t>
  </si>
  <si>
    <t>24192 - บ้านอบอุ่น คลินิกเวชกรรม สาขาเมืองเอก</t>
  </si>
  <si>
    <t>24698 - คาเมราตาคลินิกเวชกรรมสาขาเมืองเอก</t>
  </si>
  <si>
    <t>24707 - รักษ์สุขคลินิกเวชกรรม (สาขาคลอง 6)</t>
  </si>
  <si>
    <t>24924 - มิตรไมตรีคลินิกเวชกรรม(เสมาฟ้าคราม)</t>
  </si>
  <si>
    <t>24925 - มิตรไมตรีคลินิกเวชกรรม(ไทยสมบูรณ์)</t>
  </si>
  <si>
    <t>28012 - มิตรไมตรีคลินิกเวชกรรม(คลองหนึ่ง)</t>
  </si>
  <si>
    <t>28013 - รักษ์สุขคลินิกเวชกรรม(สาขาฟ้าคราม)</t>
  </si>
  <si>
    <t>31157 - มิตรไมตรี คลินิกเวชกรรม(สาขานวนคร)</t>
  </si>
  <si>
    <t>31158 - มิตรไมตรีคลินิกเวชกรรม(สาขาเทพกุญชร)</t>
  </si>
  <si>
    <t>31160 - คลองหลวงคลินิกเวชกรรม</t>
  </si>
  <si>
    <t>31161 - รักษ์สุขคลินิกเวชกรรม(สาขาคลอง 8)</t>
  </si>
  <si>
    <t>33159 - นพเวชคลินิกเวชกรรม สาขาคลอง 7 ลำลูกกา</t>
  </si>
  <si>
    <t>33160 - นพเวชคลินิกเวชกรรม สาขาคลอง 4 ลำลูกกา</t>
  </si>
  <si>
    <t>40855 - มิตรไมตรีคลินิกเวชกรรม (สาขาลาดสวาย)</t>
  </si>
  <si>
    <t>10660 - รพ.พระนครศรีอยุธยา</t>
  </si>
  <si>
    <t>10688 - รพ.เสนา</t>
  </si>
  <si>
    <t>10768 - รพ.ท่าเรือ</t>
  </si>
  <si>
    <t>10769 - สมเด็จพระสังฆราช(นครหลวง)</t>
  </si>
  <si>
    <t>10770 - รพ.บางไทร</t>
  </si>
  <si>
    <t>10771 - รพ.บางบาล</t>
  </si>
  <si>
    <t>10772 - รพ.บางปะอิน</t>
  </si>
  <si>
    <t>10773 - รพ.บางปะหัน</t>
  </si>
  <si>
    <t>10774 - รพ.ผักไห่</t>
  </si>
  <si>
    <t>10775 - รพ.ภาชี</t>
  </si>
  <si>
    <t>10776 - รพ.ลาดบัวหลวง</t>
  </si>
  <si>
    <t>10777 - รพ.วังน้อย</t>
  </si>
  <si>
    <t>10778 - รพ.บางซ้าย</t>
  </si>
  <si>
    <t>10779 - รพ.อุทัย</t>
  </si>
  <si>
    <t>10780 - รพ.มหาราช</t>
  </si>
  <si>
    <t>10781 - รพ.บ้านแพรก</t>
  </si>
  <si>
    <t>10689 - รพ.อ่างทอง</t>
  </si>
  <si>
    <t>10782 - รพ.ไชโย</t>
  </si>
  <si>
    <t>10784 - รพ.ป่าโมก</t>
  </si>
  <si>
    <t>10785 - รพ.โพธิ์ทอง</t>
  </si>
  <si>
    <t>10786 - รพ.แสวงหา</t>
  </si>
  <si>
    <t>10787 - รพ.วิเศษชัยชาญ</t>
  </si>
  <si>
    <t>10788 - รพ.สามโก้</t>
  </si>
  <si>
    <t>10690 - รพ.พระนารายณ์มหาราช</t>
  </si>
  <si>
    <t>10691 - รพ.บ้านหมี่</t>
  </si>
  <si>
    <t>10789 - รพ.พัฒนานิคม</t>
  </si>
  <si>
    <t>10790 - รพ.โคกสำโรง</t>
  </si>
  <si>
    <t>10791 - รพ.ชัยบาดาล</t>
  </si>
  <si>
    <t>10792 - รพ.ท่าวุ้ง</t>
  </si>
  <si>
    <t>10793 - รพ.ท่าหลวง</t>
  </si>
  <si>
    <t>10794 - รพ.สระโบสถ์</t>
  </si>
  <si>
    <t>10795 - รพ.โคกเจริญ</t>
  </si>
  <si>
    <t>10796 - รพ.ลำสนธิ</t>
  </si>
  <si>
    <t>10797 - รพ.หนองม่วง</t>
  </si>
  <si>
    <t>11484 - รพ.อานันทมหิดล ลพบุรี</t>
  </si>
  <si>
    <t>14928 - รพ.กองบิน 2</t>
  </si>
  <si>
    <t>10692 - รพ.สิงห์บุรี</t>
  </si>
  <si>
    <t>10693 - รพ.อินทร์บุรี</t>
  </si>
  <si>
    <t>10798 - รพ.บางระจัน</t>
  </si>
  <si>
    <t>10799 - รพ.ค่ายบางระจัน</t>
  </si>
  <si>
    <t>10800 - รพ.พรหมบุรี</t>
  </si>
  <si>
    <t>10801 - รพ.ท่าช้าง</t>
  </si>
  <si>
    <t>10661 - รพ.สระบุรี</t>
  </si>
  <si>
    <t>10695 - รพ.พระพุทธบาท</t>
  </si>
  <si>
    <t>10807 - รพ.แก่งคอย</t>
  </si>
  <si>
    <t>10808 - รพ.หนองแค</t>
  </si>
  <si>
    <t>10809 - รพ.วิหารแดง</t>
  </si>
  <si>
    <t>10810 - รพ.หนองแซง</t>
  </si>
  <si>
    <t>10811 - รพ.บ้านหมอ</t>
  </si>
  <si>
    <t>10812 - รพ.ดอนพุด</t>
  </si>
  <si>
    <t>10813 - รพ.หนองโดน</t>
  </si>
  <si>
    <t>10814 - รพ.เสาไห้เฉลิมพระเกียรติ80พรรษา</t>
  </si>
  <si>
    <t>10815 - รพ.มวกเหล็ก</t>
  </si>
  <si>
    <t>10816 - รพ.วังม่วงสัทธรรม</t>
  </si>
  <si>
    <t>11485 - รพ.ค่ายอดิศร</t>
  </si>
  <si>
    <t>10698 - รพ.นครนายก</t>
  </si>
  <si>
    <t>10863 - รพ.ปากพลี</t>
  </si>
  <si>
    <t>10864 - รพ.บ้านนา</t>
  </si>
  <si>
    <t>10865 - รพ.องครักษ์</t>
  </si>
  <si>
    <t>11491 - รพ.รร.นายร้อยพระจุลจอมเกล้า</t>
  </si>
  <si>
    <t>14904 - รพ.ศูนย์การแพทย์สมเด็จพระเทพรัตนราชสุดาฯ</t>
  </si>
  <si>
    <t>PP</t>
  </si>
  <si>
    <t>OP</t>
  </si>
  <si>
    <t>บ.</t>
  </si>
  <si>
    <t>Total</t>
  </si>
  <si>
    <t>75% จ่ายตามคุณภาพบริการ</t>
  </si>
  <si>
    <t>อัตราผู้ป่วยเบาหวานรายใหม่จากการคัดกรอง</t>
  </si>
  <si>
    <t>น้ำหนัก</t>
  </si>
  <si>
    <t>จำนวนเงิน(บาท)</t>
  </si>
  <si>
    <t>อัตราผู้ป่วยความดันโลหิตสูงรายใหม่จากการคัดกรอง</t>
  </si>
  <si>
    <t xml:space="preserve">2.1 ประชากรอายุ35-74 ปีได้รับการคัดกรองความดันโลหิต </t>
  </si>
  <si>
    <t>2.2 ร้อยละประชากรอายุ35-74 ปีที่มีความดันเลือดสูงได้รับการวินิจฉัยเป็นผู้ป่วยความดันโลหิตสูงรายใหม่</t>
  </si>
  <si>
    <t xml:space="preserve">ร้อยละการใช้ยาปฏิชีวนะอย่างรับผิดชอบในผู้ป่วยนอก </t>
  </si>
  <si>
    <t xml:space="preserve">4.1 โรคติดเชื้อระบบทางเดินหายใจช่วงบน (upper respiratory tract  infections, URI) และหลอดลมอักเสบเฉียบพลัน  acute  bronchitis) </t>
  </si>
  <si>
    <t>4.2 โรคอุจจาระร่วงเฉียบพลัน (Ac.Diarrhea)</t>
  </si>
  <si>
    <t xml:space="preserve">9.2 จำนวน Formal care giver ที่ผ่านการอบรม และปฏิบัติหน้าที่  </t>
  </si>
  <si>
    <t xml:space="preserve">9.3  อัตราตำบลมี Formal care give อย่างน้อย 3 คน:ตำบล </t>
  </si>
  <si>
    <t>Care Giver</t>
  </si>
  <si>
    <t xml:space="preserve">อัตราป่วยด้วยโรคไข้เลือดออก </t>
  </si>
  <si>
    <t xml:space="preserve">10.1 อัตราป่วยโรคไข้เลือดออกปี2560 </t>
  </si>
  <si>
    <t>10.2 อัตราป่วยไข้เลือดออกลดลง</t>
  </si>
  <si>
    <t>จังหวัด</t>
  </si>
  <si>
    <t>นนทบุรี</t>
  </si>
  <si>
    <t>ปทุมธานี</t>
  </si>
  <si>
    <t>อยุธยา</t>
  </si>
  <si>
    <t>อ่างทอง</t>
  </si>
  <si>
    <t>ลพบุรี</t>
  </si>
  <si>
    <t>สิงห์บุรี</t>
  </si>
  <si>
    <t>สระบุรี</t>
  </si>
  <si>
    <t>นครนายก</t>
  </si>
  <si>
    <t>Hcode</t>
  </si>
  <si>
    <t>ชื่อหน่วยบริการ</t>
  </si>
  <si>
    <t>QOF ปี 2560</t>
  </si>
  <si>
    <t>10686</t>
  </si>
  <si>
    <t>10756</t>
  </si>
  <si>
    <t>10757</t>
  </si>
  <si>
    <t>10758</t>
  </si>
  <si>
    <t>10759</t>
  </si>
  <si>
    <t>10760</t>
  </si>
  <si>
    <t>13815</t>
  </si>
  <si>
    <t>21428</t>
  </si>
  <si>
    <t>21429</t>
  </si>
  <si>
    <t>21430</t>
  </si>
  <si>
    <t>22604</t>
  </si>
  <si>
    <t>22868</t>
  </si>
  <si>
    <t>22970</t>
  </si>
  <si>
    <t>22971</t>
  </si>
  <si>
    <t>23763</t>
  </si>
  <si>
    <t>23764</t>
  </si>
  <si>
    <t>23820</t>
  </si>
  <si>
    <t>23821</t>
  </si>
  <si>
    <t>23822</t>
  </si>
  <si>
    <t>23836</t>
  </si>
  <si>
    <t>23918</t>
  </si>
  <si>
    <t>23933</t>
  </si>
  <si>
    <t>28866</t>
  </si>
  <si>
    <t>28875</t>
  </si>
  <si>
    <t>01130</t>
  </si>
  <si>
    <t>10687</t>
  </si>
  <si>
    <t>10761</t>
  </si>
  <si>
    <t>10762</t>
  </si>
  <si>
    <t>10763</t>
  </si>
  <si>
    <t>10764</t>
  </si>
  <si>
    <t>10765</t>
  </si>
  <si>
    <t>10766</t>
  </si>
  <si>
    <t>10767</t>
  </si>
  <si>
    <t>11802</t>
  </si>
  <si>
    <t>13778</t>
  </si>
  <si>
    <t>23947</t>
  </si>
  <si>
    <t>23948</t>
  </si>
  <si>
    <t>24041</t>
  </si>
  <si>
    <t>24042</t>
  </si>
  <si>
    <t>24192</t>
  </si>
  <si>
    <t>24698</t>
  </si>
  <si>
    <t>24707</t>
  </si>
  <si>
    <t>24924</t>
  </si>
  <si>
    <t>24925</t>
  </si>
  <si>
    <t>28012</t>
  </si>
  <si>
    <t>28013</t>
  </si>
  <si>
    <t>31157</t>
  </si>
  <si>
    <t>31158</t>
  </si>
  <si>
    <t>31160</t>
  </si>
  <si>
    <t>31161</t>
  </si>
  <si>
    <t>33159</t>
  </si>
  <si>
    <t>33160</t>
  </si>
  <si>
    <t>40855</t>
  </si>
  <si>
    <t>10660</t>
  </si>
  <si>
    <t>10688</t>
  </si>
  <si>
    <t>10768</t>
  </si>
  <si>
    <t>10769</t>
  </si>
  <si>
    <t>10770</t>
  </si>
  <si>
    <t>10771</t>
  </si>
  <si>
    <t>10772</t>
  </si>
  <si>
    <t>10773</t>
  </si>
  <si>
    <t>10774</t>
  </si>
  <si>
    <t>10775</t>
  </si>
  <si>
    <t>10776</t>
  </si>
  <si>
    <t>10777</t>
  </si>
  <si>
    <t>10778</t>
  </si>
  <si>
    <t>10779</t>
  </si>
  <si>
    <t>10780</t>
  </si>
  <si>
    <t>10781</t>
  </si>
  <si>
    <t>10689</t>
  </si>
  <si>
    <t>10782</t>
  </si>
  <si>
    <t>10784</t>
  </si>
  <si>
    <t>10785</t>
  </si>
  <si>
    <t>10786</t>
  </si>
  <si>
    <t>10787</t>
  </si>
  <si>
    <t>10788</t>
  </si>
  <si>
    <t>10690</t>
  </si>
  <si>
    <t>10691</t>
  </si>
  <si>
    <t>10789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</si>
  <si>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</si>
  <si>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</si>
  <si>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</si>
  <si>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</si>
  <si>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</si>
  <si>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</si>
  <si>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</si>
  <si>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</si>
  <si>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11484</t>
  </si>
  <si>
    <t>14928</t>
  </si>
  <si>
    <t>10692</t>
  </si>
  <si>
    <t>10693</t>
  </si>
  <si>
    <t>10798</t>
  </si>
  <si>
    <t>10799</t>
  </si>
  <si>
    <t>10800</t>
  </si>
  <si>
    <t>10801</t>
  </si>
  <si>
    <t>10661</t>
  </si>
  <si>
    <t>10695</t>
  </si>
  <si>
    <t>10807</t>
  </si>
  <si>
    <t>10808</t>
  </si>
  <si>
    <t>10809</t>
  </si>
  <si>
    <t>10810</t>
  </si>
  <si>
    <t>10811</t>
  </si>
  <si>
    <t>10812</t>
  </si>
  <si>
    <t>10813</t>
  </si>
  <si>
    <t>10814</t>
  </si>
  <si>
    <t>10815</t>
  </si>
  <si>
    <t>10816</t>
  </si>
  <si>
    <t>11485</t>
  </si>
  <si>
    <t>10698</t>
  </si>
  <si>
    <t>10863</t>
  </si>
  <si>
    <t>10864</t>
  </si>
  <si>
    <t>10865</t>
  </si>
  <si>
    <t>11491</t>
  </si>
  <si>
    <t>14904</t>
  </si>
  <si>
    <t>จัดสรรตามผลงานคุณภาพบริการ</t>
  </si>
  <si>
    <t>คะแนน</t>
  </si>
  <si>
    <t>K1.2</t>
  </si>
  <si>
    <t>K1.1</t>
  </si>
  <si>
    <t>K2.1</t>
  </si>
  <si>
    <t>K2.2</t>
  </si>
  <si>
    <t>K3</t>
  </si>
  <si>
    <t>K4.1</t>
  </si>
  <si>
    <t>K4.2</t>
  </si>
  <si>
    <t>K5</t>
  </si>
  <si>
    <t>K6</t>
  </si>
  <si>
    <t>K7</t>
  </si>
  <si>
    <t>K8</t>
  </si>
  <si>
    <t>K9.1</t>
  </si>
  <si>
    <t>K9.2</t>
  </si>
  <si>
    <t>K9.3</t>
  </si>
  <si>
    <t>K10.1</t>
  </si>
  <si>
    <t>K10.2</t>
  </si>
  <si>
    <t>รวมทั้งสิ้น</t>
  </si>
  <si>
    <t>25% จ่ายตามประชากร UC ณ ก.ค.59</t>
  </si>
  <si>
    <t>10814 - รพ.เสาไห้</t>
  </si>
  <si>
    <t>10816 - รพ.วังม่วง</t>
  </si>
  <si>
    <t>ผลลัพธ์ (1.1)</t>
  </si>
  <si>
    <t>ตัวตั้ง (A1)</t>
  </si>
  <si>
    <t>ตัวหาร (B1)</t>
  </si>
  <si>
    <t>1200 - นนทบุรี</t>
  </si>
  <si>
    <t>10686 - พระนั่งเกล้า</t>
  </si>
  <si>
    <t>10756 - บางกรวย</t>
  </si>
  <si>
    <t>10757 - บางใหญ่</t>
  </si>
  <si>
    <t>10758 - บางบัวทอง</t>
  </si>
  <si>
    <t>10759 - ไทรน้อย</t>
  </si>
  <si>
    <t>10760 - ปากเกร็ด</t>
  </si>
  <si>
    <t>13815 - การแพทย์ปัญญานันทภิกขุ ชลประทาน มหาวิทยาลัยศรีนครินทรวิโรฒ</t>
  </si>
  <si>
    <t>28866 - นครนนทบุรีที่ 6</t>
  </si>
  <si>
    <t>28875 - บางบัวทอง 2</t>
  </si>
  <si>
    <t>1300 - ปทุมธานี</t>
  </si>
  <si>
    <t>01130 - เฉลิมพระเกียรติฯ(ลาดสวาย)</t>
  </si>
  <si>
    <t>10687 - ปทุมธานี</t>
  </si>
  <si>
    <t>10761 - คลองหลวง</t>
  </si>
  <si>
    <t>10762 - ธัญบุรี</t>
  </si>
  <si>
    <t>10763 - ประชาธิปัตย์</t>
  </si>
  <si>
    <t>10764 - หนองเสือ</t>
  </si>
  <si>
    <t>10765 - ลาดหลุมแก้ว</t>
  </si>
  <si>
    <t>10766 - ลำลูกกา</t>
  </si>
  <si>
    <t>10767 - สามโคก</t>
  </si>
  <si>
    <t>11802 - ปฐมภูมิและแพทย์แผนไทยประยุกต์คณะแพทยศาสตร์ มหาวิทยาลัยธรรมศาสตร์</t>
  </si>
  <si>
    <t>13778 - ธรรมศาสตร์เฉลิมพระเกียรติ</t>
  </si>
  <si>
    <t>1400 - พระนครศรีอยุธยา</t>
  </si>
  <si>
    <t>10660 - พระนครศรีอยุธยา</t>
  </si>
  <si>
    <t>10688 - เสนา</t>
  </si>
  <si>
    <t>10768 - ท่าเรือ</t>
  </si>
  <si>
    <t>10770 - บางไทร</t>
  </si>
  <si>
    <t>10771 - บางบาล</t>
  </si>
  <si>
    <t>10772 - บางปะอิน</t>
  </si>
  <si>
    <t>10773 - บางปะหัน</t>
  </si>
  <si>
    <t>10774 - ผักไห่</t>
  </si>
  <si>
    <t>10775 - ภาชี</t>
  </si>
  <si>
    <t>10776 - ลาดบัวหลวง</t>
  </si>
  <si>
    <t>10777 - วังน้อย</t>
  </si>
  <si>
    <t>10778 - บางซ้าย</t>
  </si>
  <si>
    <t>10779 - อุทัย</t>
  </si>
  <si>
    <t>10780 - มหาราช</t>
  </si>
  <si>
    <t>10781 - บ้านแพรก</t>
  </si>
  <si>
    <t>1500 - อ่างทอง</t>
  </si>
  <si>
    <t>10689 - อ่างทอง</t>
  </si>
  <si>
    <t>10782 - ไชโย</t>
  </si>
  <si>
    <t>10784 - ป่าโมก</t>
  </si>
  <si>
    <t>10785 - โพธิ์ทอง</t>
  </si>
  <si>
    <t>10786 - แสวงหา</t>
  </si>
  <si>
    <t>10787 - วิเศษชัยชาญ</t>
  </si>
  <si>
    <t>10788 - สามโก้</t>
  </si>
  <si>
    <t>1600 - ลพบุรี</t>
  </si>
  <si>
    <t>10690 - พระนารายณ์มหาราช</t>
  </si>
  <si>
    <t>10691 - บ้านหมี่</t>
  </si>
  <si>
    <t>10789 - พัฒนานิคม</t>
  </si>
  <si>
    <t>10790 - โคกสำโรง</t>
  </si>
  <si>
    <t>10791 - ชัยบาดาล</t>
  </si>
  <si>
    <t>10792 - ท่าวุ้ง</t>
  </si>
  <si>
    <t>10793 - ท่าหลวง</t>
  </si>
  <si>
    <t>10794 - สระโบสถ์</t>
  </si>
  <si>
    <t>10795 - โคกเจริญ</t>
  </si>
  <si>
    <t>10796 - ลำสนธิ</t>
  </si>
  <si>
    <t>10797 - หนองม่วง</t>
  </si>
  <si>
    <t>11484 - อานันทมหิดล ลพบุรี</t>
  </si>
  <si>
    <t>14928 - กองบิน 2</t>
  </si>
  <si>
    <t>1700 - สิงห์บุรี</t>
  </si>
  <si>
    <t>10692 - สิงห์บุรี</t>
  </si>
  <si>
    <t>10693 - อินทร์บุรี</t>
  </si>
  <si>
    <t>10798 - บางระจัน</t>
  </si>
  <si>
    <t>10799 - ค่ายบางระจัน</t>
  </si>
  <si>
    <t>10800 - พรหมบุรี</t>
  </si>
  <si>
    <t>10801 - ท่าช้าง</t>
  </si>
  <si>
    <t>1900 - สระบุรี</t>
  </si>
  <si>
    <t>10661 - สระบุรี</t>
  </si>
  <si>
    <t>10695 - พระพุทธบาท</t>
  </si>
  <si>
    <t>10807 - แก่งคอย</t>
  </si>
  <si>
    <t>10808 - หนองแค</t>
  </si>
  <si>
    <t>10809 - วิหารแดง</t>
  </si>
  <si>
    <t>10810 - หนองแซง</t>
  </si>
  <si>
    <t>10811 - บ้านหมอ</t>
  </si>
  <si>
    <t>10812 - ดอนพุด</t>
  </si>
  <si>
    <t>10813 - หนองโดน</t>
  </si>
  <si>
    <t>10814 - เสาไห้เฉลิมพระเกียรติ80พรรษา</t>
  </si>
  <si>
    <t>10815 - มวกเหล็ก</t>
  </si>
  <si>
    <t>10816 - วังม่วงสัทธรรม</t>
  </si>
  <si>
    <t>11485 - อดิศร</t>
  </si>
  <si>
    <t>2600 - นครนายก</t>
  </si>
  <si>
    <t>10698 - นครนายก</t>
  </si>
  <si>
    <t>10863 - ปากพลี</t>
  </si>
  <si>
    <t>10864 - บ้านนา</t>
  </si>
  <si>
    <t>10865 - องครักษ์</t>
  </si>
  <si>
    <t>11491 - รร.นายร้อยพระจุลจอมเกล้า</t>
  </si>
  <si>
    <t>14904 - ศูนย์การแพทย์สมเด็จพระเทพรัตนราชสุดาฯ</t>
  </si>
  <si>
    <t>MEAN</t>
  </si>
  <si>
    <t>SD</t>
  </si>
  <si>
    <t>SD/2</t>
  </si>
  <si>
    <t>HCODE</t>
  </si>
  <si>
    <t>รวมทั้งหมด</t>
  </si>
  <si>
    <r>
      <t xml:space="preserve">น้อยกว่าค่าเฉลี่ย - 3SD = 5 คะแนนระหว่าง ค่าเฉลี่ย -2SD = 4 คะแนนระหว่างค่าเฉลี่ย ±1 SD =3 คะแนนระหว่างค่าเฉลี่ย  +2 SD= 2คะแนนมากกว่า ค่าเฉลี่ย   +3 SD = 1 คะแนน       </t>
    </r>
    <r>
      <rPr>
        <b/>
        <sz val="16"/>
        <color indexed="10"/>
        <rFont val="TH SarabunPSK"/>
        <family val="2"/>
      </rPr>
      <t xml:space="preserve">อาจปรับช่วงคะแนนเป็น ½ SD </t>
    </r>
  </si>
  <si>
    <t>1.2 ร้อยละประชากรอายุ 35-74 ปีที่ได้รับการคัดกรองและวินิจฉัยเป็นผู้ป่วยเบาหวานรายใหม่</t>
  </si>
  <si>
    <t>1.1 ประชากรอายุ 35-74 ปีได้รับการคัดกรองเบาหวานโดยการตรวจวัดระดับน้ำตาลในเลือด</t>
  </si>
  <si>
    <t xml:space="preserve">3.ร้อยละของหญิงมีครรภ์ได้รับการฝากครรภ์ครั้งแรกก่อน 12 สัปดาห์ </t>
  </si>
  <si>
    <t>5.ร้อยละการลดลงของอัตราการรับไว้รักษาในโรงพยาบาลด้วยกลุ่มโรคที่ควรรักษาแบบผู้ป่วยนอก (ACSC: Ambulatory Care Sensitive Condition) ในโรคลมชัก (epilepsy) ปอดอุดกั้นเรื้อรัง (COPD) หืด (asthma) ความดันโลหิตสูง (HT) และ เบาหวาน (DM)</t>
  </si>
  <si>
    <t xml:space="preserve"> 6.ร้อยละสะสมความครอบคลุมการตรวจคัดกรองมะเร็งปากมดลูกในสตรี 30-60 ปี ภายใน 5  ปี </t>
  </si>
  <si>
    <t xml:space="preserve">7.อัตราการคลอดมีชีพในหญิงอายุ 15-19 ปี </t>
  </si>
  <si>
    <t>8.ผู้ป่วย DM HT  มีการคัดกรองค่า GFR (และ มีข้อมูล staging)</t>
  </si>
  <si>
    <t>จำนวนเงิน
(บาท)</t>
  </si>
  <si>
    <t>สิทธิประกันสุขภาพ
(คน)</t>
  </si>
  <si>
    <t>ผลลัพธ์</t>
  </si>
  <si>
    <t>ตัวตั้ง (A)</t>
  </si>
  <si>
    <t>ตัวหาร (B)</t>
  </si>
  <si>
    <t>เป้าหมาย</t>
  </si>
  <si>
    <t>ผลงาน</t>
  </si>
  <si>
    <t>K_1.1 ประชากรอายุ35-74 ปีได้รับการคัดกรองเบาหวานโดยการตรวจวัดระดับน้ำตาลในเลือด</t>
  </si>
  <si>
    <t>K_1.2 ร้อยละประชากรอายุ35-74 ปีที่ได้รับการคัดกรองและวินิจฉัยเป็นผู้ป่วยเบาหวานรายใหม่</t>
  </si>
  <si>
    <t xml:space="preserve">K_2.1 ประชากรอายุ35-74 ปีได้รับการคัดกรองความดันโลหิต </t>
  </si>
  <si>
    <t>K_2.2 ร้อยละประชากรอายุ35-74 ปีที่มีความดันเลือดสูงได้รับการวินิจฉัยเป็นผู้ป่วยความดันโลหิตสูงรายใหม่</t>
  </si>
  <si>
    <t xml:space="preserve">K_3 ร้อยละของหญิงมีครรภ์ได้รับการฝากครรภ์ครั้งแรกก่อน 12 สัปดาห์ </t>
  </si>
  <si>
    <t xml:space="preserve">K_4.1 โรคติดเชื้อระบบทางเดินหายใจช่วงบน (upper respiratory tract  infections, URI) และหลอดลมอักเสบเฉียบพลัน  acute  bronchitis) </t>
  </si>
  <si>
    <t>K_4.2 โรคอุจจาระร่วงเฉียบพลัน (Ac.Diarrhea)</t>
  </si>
  <si>
    <t>K_5 ร้อยละการลดลงของอัตราการรับไว้รักษาในโรงพยาบาลด้วยกลุ่มโรคที่ควรรักษาแบบผู้ป่วยนอก (ACSC: Ambulatory Care Sensitive Condition) ในโรคลมชัก (epilepsy) ปอดอุดกั้นเรื้อรัง (COPD) หืด (asthma) ความดันโลหิตสูง (HT) และ เบาหวาน (DM)</t>
  </si>
  <si>
    <t xml:space="preserve"> K_6 ร้อยละสะสมความครอบคลุมการตรวจคัดกรองมะเร็งปากมดลูกในสตรี 30-60 ปี ภายใน 5  ปี </t>
  </si>
  <si>
    <t xml:space="preserve">K_7 อัตราการคลอดมีชีพในหญิงอายุ 15-19 ปี </t>
  </si>
  <si>
    <t>K_8 ผู้ป่วย DM HT  มีการคัดกรองค่า GFR (และ มีข้อมูล staging)</t>
  </si>
  <si>
    <t xml:space="preserve">K_9.2 จำนวน Formal care giver ที่ผ่านการอบรม และปฏิบัติหน้าที่  </t>
  </si>
  <si>
    <t>K_10.2 อัตราป่วยไข้เลือดออกลดลง</t>
  </si>
  <si>
    <t>ข้อมูลจัดสรรตามจำนวนประชากรสิทธิประกันสุขภาพถ้วนหน้า ณ เดือน ก.ค.59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</si>
  <si>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color rgb="FFFF0000"/>
        <rFont val="TH SarabunPSK"/>
        <family val="2"/>
      </rPr>
      <t xml:space="preserve"> : ข้อมูลจาก EIS สปสช. ระหว่าง ไตรมาส 3/2559 - 1/2560</t>
    </r>
  </si>
  <si>
    <t>K_9.1 จำนวน Formal care giver ที่ผ่านการอบรม</t>
  </si>
  <si>
    <t xml:space="preserve">K_9.3  อัตราตำบลมี Formal care giver อย่างน้อย 3 คน:ตำบล 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</si>
  <si>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color rgb="FFFF0000"/>
        <rFont val="TH SarabunPSK"/>
        <family val="2"/>
      </rPr>
      <t xml:space="preserve"> : ข้อมูลจาก EIS สปสช. ระหว่าง ไตรมาส 3/2559 - 2/2560 ณ วันที่ 2 มิ.ย.60</t>
    </r>
  </si>
  <si>
    <t>BASELINE</t>
  </si>
  <si>
    <t>BaseLine</t>
  </si>
  <si>
    <t>baseline</t>
  </si>
  <si>
    <t>ผลลัพธ์ (1)</t>
  </si>
  <si>
    <t>ผลลัพธ์ (2)</t>
  </si>
  <si>
    <t>ผลต่าง</t>
  </si>
  <si>
    <t>รพท.นครนายก</t>
  </si>
  <si>
    <t>รพช.ปากพลี</t>
  </si>
  <si>
    <t>รพช.บ้านนา</t>
  </si>
  <si>
    <t>รพช.องค์รักษ์</t>
  </si>
  <si>
    <t>รพ.รร.นายร้อยพระจุลจอมเกล้า</t>
  </si>
  <si>
    <t>ศูนย์การแพทย์สมเด็จพระเทพรัตนราชสุดาฯ</t>
  </si>
  <si>
    <t>รพศ.สระบุรี</t>
  </si>
  <si>
    <t>รพท.พระพุทธบาท</t>
  </si>
  <si>
    <t>รพช.แก่งคอย</t>
  </si>
  <si>
    <t>รพช.หนองแค</t>
  </si>
  <si>
    <t>รพช.วิหารแดง</t>
  </si>
  <si>
    <t>รพช.หนองแซง</t>
  </si>
  <si>
    <t>รพช.บ้านหมอ</t>
  </si>
  <si>
    <t>รพช.ดอนพุด</t>
  </si>
  <si>
    <t>รพช.หนองโดน</t>
  </si>
  <si>
    <t>รพช.เสาไห้เฉลิมพระเกียรติ ๘๐ พรรษา</t>
  </si>
  <si>
    <t>รพช.มวกเหล็ก</t>
  </si>
  <si>
    <t>รพช.วังม่วงสัทธรรม</t>
  </si>
  <si>
    <t>รพ.ค่ายอดิศร</t>
  </si>
  <si>
    <t>รพท.พระนั่งเกล้า</t>
  </si>
  <si>
    <t>รพช.บางกรวย</t>
  </si>
  <si>
    <t>รพช.บางใหญ่</t>
  </si>
  <si>
    <t>รพช.บางบัวทอง</t>
  </si>
  <si>
    <t>รพช.ไทรน้อย</t>
  </si>
  <si>
    <t>รพช.ปากเกร็ด</t>
  </si>
  <si>
    <t>ศูนย์การแพทย์ปัญญานันทภิกขุชลประทานมหาวิทยาลัยศรีนครินทรวิโรฒ</t>
  </si>
  <si>
    <t>ดร.แคร์ คลีนิค,คลินิก</t>
  </si>
  <si>
    <t>คลินิกแพทย์ประชาชื่นคลินิกเวชกรรม</t>
  </si>
  <si>
    <t>ประชานิเวศน์ 3 คลินิกเวชกรรม,คลินิก</t>
  </si>
  <si>
    <t>มิตรไมตรีคลินิกเวชกรรม (พฤกษา3)</t>
  </si>
  <si>
    <t>มิตรไมตรีคลินิกเวชกรรม (ธารทอง)</t>
  </si>
  <si>
    <t>มิตรไมตรีคลินิกเวชกรรม (ลานทอง)</t>
  </si>
  <si>
    <t>มิตรไมตรีคลินิกเวชกรรม(บางกรวย)</t>
  </si>
  <si>
    <t>มิตรไมตรีคลินิกเวชกรรม(ดวงแก้ว)</t>
  </si>
  <si>
    <t>มิตรไมตรีคลินิกเวชกรรม(กฤษดานคร)</t>
  </si>
  <si>
    <t>มิตรไมตรีคลินิกเวชกรรม(สนามบินน้ำ)</t>
  </si>
  <si>
    <t>สามัคคีคลินิกเวชกรรม</t>
  </si>
  <si>
    <t>มิตรไมตรีคลินิกเวชกรรม(บางใหญ่ซิตี้)</t>
  </si>
  <si>
    <t>มิตรไมตรีคลินิกเวชกรรม(พิมลราช)</t>
  </si>
  <si>
    <t>ศุนย์บริการสาธารณสุขเทศบาลนครนนทบุรีที่6</t>
  </si>
  <si>
    <t>โรงพยาบาลบางบัวทอง2</t>
  </si>
  <si>
    <t>ลาดสวาย บ้านคลอง 4 หมู่ที่ 06,สอ.ต.</t>
  </si>
  <si>
    <t>รพท.ปทุมธานี</t>
  </si>
  <si>
    <t>รพช.คลองหลวง</t>
  </si>
  <si>
    <t>รพช.ธัญบุรี</t>
  </si>
  <si>
    <t>รพช.ประชาธิปัตย์</t>
  </si>
  <si>
    <t>รพช.หนองเสือ</t>
  </si>
  <si>
    <t>รพช.ลาดหลุมแก้ว</t>
  </si>
  <si>
    <t>รพช.ลำลูกกา</t>
  </si>
  <si>
    <t>รพช.สามโคก</t>
  </si>
  <si>
    <t>ศูนย์แพทย์ปฐมภูมิและแพทย์แผนไทยประยุกต์คณะแพทย์ศาสตร์ มหาวิทยาลัยธรรมศาสตร์</t>
  </si>
  <si>
    <t>มิตรไมตรีคลินิกเวชกรรม(สาขาอู่ทอง)</t>
  </si>
  <si>
    <t>มิตรไมตรีคลินิกเวชกรรม(สาขาคลอง 3)</t>
  </si>
  <si>
    <t>รักษ์สุขคลินิกเวชกรรม(สาขาไวท์เฮ้าส์)</t>
  </si>
  <si>
    <t>รักษ์สุขคลินิกเวชกรรม(สาขาคลอง 3)</t>
  </si>
  <si>
    <t>บ้านอบอุ่น คลินิกเวชกรรม สาขาเมืองเอก</t>
  </si>
  <si>
    <t>คาเมราตาคลินิกเวชกรรมสาขาเมืองเอก</t>
  </si>
  <si>
    <t>รักษ์สุขคลินิกเวชกรรม(สาขาคลอง6)</t>
  </si>
  <si>
    <t>คลินิกเอกชนมิตรไมตรีคลินิก สาขาเสมาฟ้าคราม</t>
  </si>
  <si>
    <t>คลินิกเอกชนมิตรไมตรีคลินิก สาขาไทยสมบูรณ์</t>
  </si>
  <si>
    <t>คลินิกเอกชนมิตรไมตรีคลิกนิก สาขาคลองหนึ่ง</t>
  </si>
  <si>
    <t>คลินิกเอกชนรักษ์สุขคลิกนิกเวชกรรม สาขาฟ้าคราม</t>
  </si>
  <si>
    <t>มิตรไมตรีคลินิกเวชกรรม (นวนคร)</t>
  </si>
  <si>
    <t>มิตรไมตรีคลินิกเวชกรรม (เทพกุญชร)</t>
  </si>
  <si>
    <t>คลองหลวงคลินิกเวชกรรม</t>
  </si>
  <si>
    <t>รักษ์สุขคลินิกเวชกรรม (คลองแปด)</t>
  </si>
  <si>
    <t>นพเวชคลินิกเวชกรรม (คลองเจ็ด)</t>
  </si>
  <si>
    <t>นพเวชคลินิกเวชกรรม (คลองสี่)</t>
  </si>
  <si>
    <t>มิตรไมตรีคลินิกเวชกรรม (สาขาลาดสวาย)</t>
  </si>
  <si>
    <t>รพ.พระนครศรีอยุธยา</t>
  </si>
  <si>
    <t>รพท.เสนา</t>
  </si>
  <si>
    <t>รพช.ท่าเรือ</t>
  </si>
  <si>
    <t>รพช.สมเด็จพระสังฆราช(นครหลวง)</t>
  </si>
  <si>
    <t>รพช.บางไทร</t>
  </si>
  <si>
    <t>รพช.บางบาล</t>
  </si>
  <si>
    <t>รพช.บางปะอิน</t>
  </si>
  <si>
    <t>รพช.บางปะหัน</t>
  </si>
  <si>
    <t>รพช.ผักไห่</t>
  </si>
  <si>
    <t>รพช.ภาชี</t>
  </si>
  <si>
    <t>รพช.ลาดบัวหลวง</t>
  </si>
  <si>
    <t>รพช.วังน้อย</t>
  </si>
  <si>
    <t>รพช.บางซ้าย</t>
  </si>
  <si>
    <t>รพช.อุทัย</t>
  </si>
  <si>
    <t>รพช.มหาราช</t>
  </si>
  <si>
    <t>รพช.บ้านแพรก</t>
  </si>
  <si>
    <t>รพท.พระนารายณ์มหาราช</t>
  </si>
  <si>
    <t>รพท.บ้านหมี่</t>
  </si>
  <si>
    <t>รพช.พัฒนานิคม</t>
  </si>
  <si>
    <t>รพช.โคกสำโรง</t>
  </si>
  <si>
    <t>รพช.ชัยบาดาล</t>
  </si>
  <si>
    <t>รพช.ท่าวุ้ง</t>
  </si>
  <si>
    <t>รพช.ท่าหลวง</t>
  </si>
  <si>
    <t>โรงพยาบาลสระโบสถ์</t>
  </si>
  <si>
    <t>รพช.โคกเจริญ</t>
  </si>
  <si>
    <t>รพช.ลำสนธิ</t>
  </si>
  <si>
    <t>รพช.หนองม่วง</t>
  </si>
  <si>
    <t>รพ.อานันทมหิดล ลพบุรี</t>
  </si>
  <si>
    <t>รพ.กองบิน 2</t>
  </si>
  <si>
    <t>รพท.สิงห์บุรี</t>
  </si>
  <si>
    <t>รพท.อินทร์บุรี</t>
  </si>
  <si>
    <t>รพช.บางระจัน</t>
  </si>
  <si>
    <t>รพช.ค่ายบางระจัน</t>
  </si>
  <si>
    <t>รพช.พรหมบุรี</t>
  </si>
  <si>
    <t>รพช.ท่าช้าง</t>
  </si>
  <si>
    <t>รพท.อ่างทอง</t>
  </si>
  <si>
    <t>รพช.ไชโย</t>
  </si>
  <si>
    <t>รพช.ป่าโมก</t>
  </si>
  <si>
    <t>รพช.โพธิ์ทอง</t>
  </si>
  <si>
    <t>รพช.แสวงหา</t>
  </si>
  <si>
    <t>รพช.วิเศษชัยชาญ</t>
  </si>
  <si>
    <t>รพช.สามโก้</t>
  </si>
  <si>
    <r>
      <t xml:space="preserve">&lt; </t>
    </r>
    <r>
      <rPr>
        <sz val="14"/>
        <color theme="1"/>
        <rFont val="TH SarabunPSK"/>
        <family val="2"/>
      </rPr>
      <t xml:space="preserve">   16 </t>
    </r>
  </si>
  <si>
    <r>
      <rPr>
        <u/>
        <sz val="14"/>
        <color theme="1"/>
        <rFont val="TH SarabunPSK"/>
        <family val="2"/>
      </rPr>
      <t xml:space="preserve">&lt; </t>
    </r>
    <r>
      <rPr>
        <sz val="14"/>
        <color theme="1"/>
        <rFont val="TH SarabunPSK"/>
        <family val="2"/>
      </rPr>
      <t xml:space="preserve">   13  </t>
    </r>
  </si>
  <si>
    <r>
      <t xml:space="preserve">&lt; </t>
    </r>
    <r>
      <rPr>
        <sz val="14"/>
        <color theme="1"/>
        <rFont val="TH SarabunPSK"/>
        <family val="2"/>
      </rPr>
      <t xml:space="preserve">   19</t>
    </r>
  </si>
  <si>
    <r>
      <t xml:space="preserve">&lt; </t>
    </r>
    <r>
      <rPr>
        <sz val="14"/>
        <color theme="1"/>
        <rFont val="TH SarabunPSK"/>
        <family val="2"/>
      </rPr>
      <t xml:space="preserve">   22</t>
    </r>
  </si>
  <si>
    <t>&gt;    25</t>
  </si>
  <si>
    <t xml:space="preserve">K_10.1 อัตราป่วยโรคไข้เลือดออก ปี 2560 </t>
  </si>
  <si>
    <t>มิตรไมตรีคลินิกเวชกรรม (เจ้าพระยา)</t>
  </si>
  <si>
    <t>มิตรไมตรีคลินิกเวชกรรม(ท่าทราย)</t>
  </si>
  <si>
    <t>รพ.เฉลิมพระเกียรตธรรมศาสตร์ มหาวิทยาลัย</t>
  </si>
  <si>
    <t>พระนครศรีอยุธยา</t>
  </si>
  <si>
    <t>&lt;=70</t>
  </si>
  <si>
    <t>&lt;=60</t>
  </si>
  <si>
    <t>&lt;=50</t>
  </si>
  <si>
    <t>&lt;=80</t>
  </si>
  <si>
    <t>&gt;80</t>
  </si>
  <si>
    <t xml:space="preserve">                   -  </t>
  </si>
  <si>
    <t xml:space="preserve"> ==IF(D100&lt;=$K$18,"5",IF(D100&lt;=$K$19,"4",IF(D100&lt;=$K$20,"3",IF(D100&lt;=$K$21,"2","1"))))</t>
  </si>
  <si>
    <t>ค่าน้ำหนัก</t>
  </si>
  <si>
    <t>คะแนนรวม</t>
  </si>
  <si>
    <t>สังกัด</t>
  </si>
  <si>
    <t>รัฐ สป.สธ.</t>
  </si>
  <si>
    <t>รัฐ นอก สป.สธ.</t>
  </si>
  <si>
    <t>เอกชน</t>
  </si>
  <si>
    <t>9.1 จำนวน Formal care giver ที่ผ่านการอบรม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</si>
  <si>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color rgb="FFFF0000"/>
        <rFont val="TH SarabunPSK"/>
        <family val="2"/>
      </rPr>
      <t xml:space="preserve"> : ข้อมูลจาก EIS สปสช. ระหว่าง ไตรมาส 3/2559 - 2/2560 ณ วันที่ 9 มิ.ย.60</t>
    </r>
  </si>
  <si>
    <t>hmain_OP</t>
  </si>
  <si>
    <t>แม่ข่าย</t>
  </si>
  <si>
    <t>Tambon</t>
  </si>
  <si>
    <t>CountOfcid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</si>
  <si>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</si>
  <si>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</si>
  <si>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</si>
  <si>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</si>
  <si>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</si>
  <si>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</si>
  <si>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</si>
  <si>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</si>
  <si>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260109</t>
  </si>
  <si>
    <t>260110</t>
  </si>
  <si>
    <t>260111</t>
  </si>
  <si>
    <t>260112</t>
  </si>
  <si>
    <t>260113</t>
  </si>
  <si>
    <t>260201</t>
  </si>
  <si>
    <t>260202</t>
  </si>
  <si>
    <t>260203</t>
  </si>
  <si>
    <t>260204</t>
  </si>
  <si>
    <t>260205</t>
  </si>
  <si>
    <t>260206</t>
  </si>
  <si>
    <t>260207</t>
  </si>
  <si>
    <t>260301</t>
  </si>
  <si>
    <t>260302</t>
  </si>
  <si>
    <t>260303</t>
  </si>
  <si>
    <t>260304</t>
  </si>
  <si>
    <t>260305</t>
  </si>
  <si>
    <t>260306</t>
  </si>
  <si>
    <t>260307</t>
  </si>
  <si>
    <t>260308</t>
  </si>
  <si>
    <t>260309</t>
  </si>
  <si>
    <t>260310</t>
  </si>
  <si>
    <t>260401</t>
  </si>
  <si>
    <t>260403</t>
  </si>
  <si>
    <t>260404</t>
  </si>
  <si>
    <t>260405</t>
  </si>
  <si>
    <t>260406</t>
  </si>
  <si>
    <t>260407</t>
  </si>
  <si>
    <t>260408</t>
  </si>
  <si>
    <t>260409</t>
  </si>
  <si>
    <t>260402</t>
  </si>
  <si>
    <t>260410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</si>
  <si>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</si>
  <si>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</si>
  <si>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</si>
  <si>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</si>
  <si>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</si>
  <si>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</si>
  <si>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</si>
  <si>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</si>
  <si>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</si>
  <si>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120303</t>
  </si>
  <si>
    <t>120403</t>
  </si>
  <si>
    <t>120408</t>
  </si>
  <si>
    <t>120607</t>
  </si>
  <si>
    <t>120201</t>
  </si>
  <si>
    <t>120202</t>
  </si>
  <si>
    <t>120203</t>
  </si>
  <si>
    <t>120204</t>
  </si>
  <si>
    <t>120205</t>
  </si>
  <si>
    <t>120206</t>
  </si>
  <si>
    <t>120207</t>
  </si>
  <si>
    <t>120208</t>
  </si>
  <si>
    <t>120209</t>
  </si>
  <si>
    <t>120301</t>
  </si>
  <si>
    <t>120302</t>
  </si>
  <si>
    <t>120304</t>
  </si>
  <si>
    <t>120305</t>
  </si>
  <si>
    <t>120306</t>
  </si>
  <si>
    <t>120401</t>
  </si>
  <si>
    <t>120402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</si>
  <si>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</si>
  <si>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</si>
  <si>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</si>
  <si>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</si>
  <si>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</si>
  <si>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</si>
  <si>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</si>
  <si>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</si>
  <si>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</si>
  <si>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</si>
  <si>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</si>
  <si>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120601</t>
  </si>
  <si>
    <t>120604</t>
  </si>
  <si>
    <t>120605</t>
  </si>
  <si>
    <t>120606</t>
  </si>
  <si>
    <t>120609</t>
  </si>
  <si>
    <t>120610</t>
  </si>
  <si>
    <t>120611</t>
  </si>
  <si>
    <t>120602</t>
  </si>
  <si>
    <t>120603</t>
  </si>
  <si>
    <t>120608</t>
  </si>
  <si>
    <t>130602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</si>
  <si>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</si>
  <si>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</si>
  <si>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</si>
  <si>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</si>
  <si>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</si>
  <si>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</si>
  <si>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</si>
  <si>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</si>
  <si>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</si>
  <si>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</si>
  <si>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</si>
  <si>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130112</t>
  </si>
  <si>
    <t>130113</t>
  </si>
  <si>
    <t>130114</t>
  </si>
  <si>
    <t>130503</t>
  </si>
  <si>
    <t>130505</t>
  </si>
  <si>
    <t>130701</t>
  </si>
  <si>
    <t>130702</t>
  </si>
  <si>
    <t>130703</t>
  </si>
  <si>
    <t>130704</t>
  </si>
  <si>
    <t>130705</t>
  </si>
  <si>
    <t>130710</t>
  </si>
  <si>
    <t>130201</t>
  </si>
  <si>
    <t>130202</t>
  </si>
  <si>
    <t>130203</t>
  </si>
  <si>
    <t>130204</t>
  </si>
  <si>
    <t>130205</t>
  </si>
  <si>
    <t>130206</t>
  </si>
  <si>
    <t>130207</t>
  </si>
  <si>
    <t>130302</t>
  </si>
  <si>
    <t>130303</t>
  </si>
  <si>
    <t>130304</t>
  </si>
  <si>
    <t>130305</t>
  </si>
  <si>
    <t>130306</t>
  </si>
  <si>
    <t>130301</t>
  </si>
  <si>
    <t>130601</t>
  </si>
  <si>
    <t>130603</t>
  </si>
  <si>
    <t>130401</t>
  </si>
  <si>
    <t>130402</t>
  </si>
  <si>
    <t>130403</t>
  </si>
  <si>
    <t>130404</t>
  </si>
  <si>
    <t>130405</t>
  </si>
  <si>
    <t>130406</t>
  </si>
  <si>
    <t>130407</t>
  </si>
  <si>
    <t>130501</t>
  </si>
  <si>
    <t>130502</t>
  </si>
  <si>
    <t>130504</t>
  </si>
  <si>
    <t>130506</t>
  </si>
  <si>
    <t>130507</t>
  </si>
  <si>
    <t>130604</t>
  </si>
  <si>
    <t>130605</t>
  </si>
  <si>
    <t>130606</t>
  </si>
  <si>
    <t>130607</t>
  </si>
  <si>
    <t>130608</t>
  </si>
  <si>
    <t>130707</t>
  </si>
  <si>
    <t>130708</t>
  </si>
  <si>
    <t>130709</t>
  </si>
  <si>
    <t>รพ.เฉลิมพระเกียรตธรรมศาสตร์   มหาวิทยาลัย</t>
  </si>
  <si>
    <t>140101</t>
  </si>
  <si>
    <t>140103</t>
  </si>
  <si>
    <t>140104</t>
  </si>
  <si>
    <t>140105</t>
  </si>
  <si>
    <t>140106</t>
  </si>
  <si>
    <t>140107</t>
  </si>
  <si>
    <t>140108</t>
  </si>
  <si>
    <t>140109</t>
  </si>
  <si>
    <t>140110</t>
  </si>
  <si>
    <t>140111</t>
  </si>
  <si>
    <t>140112</t>
  </si>
  <si>
    <t>140113</t>
  </si>
  <si>
    <t>140114</t>
  </si>
  <si>
    <t>140115</t>
  </si>
  <si>
    <t>140116</t>
  </si>
  <si>
    <t>140117</t>
  </si>
  <si>
    <t>140118</t>
  </si>
  <si>
    <t>140119</t>
  </si>
  <si>
    <t>140120</t>
  </si>
  <si>
    <t>140121</t>
  </si>
  <si>
    <t>141201</t>
  </si>
  <si>
    <t>141202</t>
  </si>
  <si>
    <t>141203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</si>
  <si>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</si>
  <si>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</si>
  <si>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</si>
  <si>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</si>
  <si>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</si>
  <si>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</si>
  <si>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</si>
  <si>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</si>
  <si>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</si>
  <si>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</si>
  <si>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</si>
  <si>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</si>
  <si>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141216</t>
  </si>
  <si>
    <t>141217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</si>
  <si>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</si>
  <si>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</si>
  <si>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</si>
  <si>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</si>
  <si>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</si>
  <si>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</si>
  <si>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</si>
  <si>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</si>
  <si>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</si>
  <si>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140210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</si>
  <si>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</si>
  <si>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</si>
  <si>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</si>
  <si>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</si>
  <si>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</si>
  <si>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</si>
  <si>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</si>
  <si>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</si>
  <si>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</si>
  <si>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</si>
  <si>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</si>
  <si>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</si>
  <si>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140401</t>
  </si>
  <si>
    <t>140402</t>
  </si>
  <si>
    <t>140403</t>
  </si>
  <si>
    <t>140404</t>
  </si>
  <si>
    <t>140405</t>
  </si>
  <si>
    <t>140406</t>
  </si>
  <si>
    <t>140407</t>
  </si>
  <si>
    <t>140408</t>
  </si>
  <si>
    <t>140409</t>
  </si>
  <si>
    <t>140410</t>
  </si>
  <si>
    <t>140411</t>
  </si>
  <si>
    <t>140412</t>
  </si>
  <si>
    <t>140413</t>
  </si>
  <si>
    <t>140414</t>
  </si>
  <si>
    <t>140415</t>
  </si>
  <si>
    <t>140416</t>
  </si>
  <si>
    <t>140417</t>
  </si>
  <si>
    <t>140418</t>
  </si>
  <si>
    <t>140419</t>
  </si>
  <si>
    <t>140420</t>
  </si>
  <si>
    <t>140421</t>
  </si>
  <si>
    <t>140422</t>
  </si>
  <si>
    <t>140423</t>
  </si>
  <si>
    <t>140501</t>
  </si>
  <si>
    <t>140502</t>
  </si>
  <si>
    <t>140503</t>
  </si>
  <si>
    <t>140504</t>
  </si>
  <si>
    <t>140505</t>
  </si>
  <si>
    <t>140506</t>
  </si>
  <si>
    <t>140507</t>
  </si>
  <si>
    <t>140508</t>
  </si>
  <si>
    <t>140509</t>
  </si>
  <si>
    <t>140510</t>
  </si>
  <si>
    <t>140511</t>
  </si>
  <si>
    <t>140512</t>
  </si>
  <si>
    <t>140513</t>
  </si>
  <si>
    <t>140514</t>
  </si>
  <si>
    <t>140515</t>
  </si>
  <si>
    <t>140516</t>
  </si>
  <si>
    <t>140601</t>
  </si>
  <si>
    <t>140602</t>
  </si>
  <si>
    <t>140603</t>
  </si>
  <si>
    <t>140604</t>
  </si>
  <si>
    <t>140606</t>
  </si>
  <si>
    <t>140607</t>
  </si>
  <si>
    <t>140609</t>
  </si>
  <si>
    <t>140610</t>
  </si>
  <si>
    <t>140611</t>
  </si>
  <si>
    <t>140612</t>
  </si>
  <si>
    <t>140613</t>
  </si>
  <si>
    <t>140614</t>
  </si>
  <si>
    <t>140615</t>
  </si>
  <si>
    <t>140616</t>
  </si>
  <si>
    <t>140617</t>
  </si>
  <si>
    <t>140618</t>
  </si>
  <si>
    <t>140701</t>
  </si>
  <si>
    <t>140702</t>
  </si>
  <si>
    <t>140703</t>
  </si>
  <si>
    <t>140704</t>
  </si>
  <si>
    <t>140705</t>
  </si>
  <si>
    <t>140706</t>
  </si>
  <si>
    <t>140707</t>
  </si>
  <si>
    <t>140708</t>
  </si>
  <si>
    <t>140709</t>
  </si>
  <si>
    <t>140710</t>
  </si>
  <si>
    <t>140711</t>
  </si>
  <si>
    <t>140712</t>
  </si>
  <si>
    <t>140713</t>
  </si>
  <si>
    <t>140714</t>
  </si>
  <si>
    <t>140715</t>
  </si>
  <si>
    <t>140716</t>
  </si>
  <si>
    <t>140717</t>
  </si>
  <si>
    <t>140801</t>
  </si>
  <si>
    <t>140802</t>
  </si>
  <si>
    <t>140803</t>
  </si>
  <si>
    <t>140804</t>
  </si>
  <si>
    <t>140805</t>
  </si>
  <si>
    <t>140806</t>
  </si>
  <si>
    <t>140807</t>
  </si>
  <si>
    <t>140808</t>
  </si>
  <si>
    <t>140809</t>
  </si>
  <si>
    <t>140810</t>
  </si>
  <si>
    <t>140811</t>
  </si>
  <si>
    <t>140812</t>
  </si>
  <si>
    <t>140813</t>
  </si>
  <si>
    <t>140814</t>
  </si>
  <si>
    <t>140815</t>
  </si>
  <si>
    <t>140816</t>
  </si>
  <si>
    <t>140901</t>
  </si>
  <si>
    <t>140902</t>
  </si>
  <si>
    <t>140903</t>
  </si>
  <si>
    <t>140904</t>
  </si>
  <si>
    <t>140905</t>
  </si>
  <si>
    <t>140906</t>
  </si>
  <si>
    <t>140907</t>
  </si>
  <si>
    <t>140908</t>
  </si>
  <si>
    <t>141001</t>
  </si>
  <si>
    <t>141002</t>
  </si>
  <si>
    <t>141003</t>
  </si>
  <si>
    <t>141004</t>
  </si>
  <si>
    <t>141005</t>
  </si>
  <si>
    <t>141006</t>
  </si>
  <si>
    <t>141007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</si>
  <si>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</si>
  <si>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</si>
  <si>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</si>
  <si>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</si>
  <si>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</si>
  <si>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</si>
  <si>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</si>
  <si>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</si>
  <si>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</si>
  <si>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</si>
  <si>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141301</t>
  </si>
  <si>
    <t>141302</t>
  </si>
  <si>
    <t>141303</t>
  </si>
  <si>
    <t>141304</t>
  </si>
  <si>
    <t>141305</t>
  </si>
  <si>
    <t>141306</t>
  </si>
  <si>
    <t>141401</t>
  </si>
  <si>
    <t>141402</t>
  </si>
  <si>
    <t>141403</t>
  </si>
  <si>
    <t>141404</t>
  </si>
  <si>
    <t>141405</t>
  </si>
  <si>
    <t>141406</t>
  </si>
  <si>
    <t>141407</t>
  </si>
  <si>
    <t>141408</t>
  </si>
  <si>
    <t>141409</t>
  </si>
  <si>
    <t>141410</t>
  </si>
  <si>
    <t>141411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</si>
  <si>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</si>
  <si>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</si>
  <si>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</si>
  <si>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</si>
  <si>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</si>
  <si>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</si>
  <si>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</si>
  <si>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</si>
  <si>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</si>
  <si>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</si>
  <si>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</si>
  <si>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141512</t>
  </si>
  <si>
    <t>141601</t>
  </si>
  <si>
    <t>141602</t>
  </si>
  <si>
    <t>141603</t>
  </si>
  <si>
    <t>141604</t>
  </si>
  <si>
    <t>141605</t>
  </si>
  <si>
    <t>160101</t>
  </si>
  <si>
    <t>160104</t>
  </si>
  <si>
    <t>160105</t>
  </si>
  <si>
    <t>160107</t>
  </si>
  <si>
    <t>160108</t>
  </si>
  <si>
    <t>160109</t>
  </si>
  <si>
    <t>160110</t>
  </si>
  <si>
    <t>160111</t>
  </si>
  <si>
    <t>160112</t>
  </si>
  <si>
    <t>160114</t>
  </si>
  <si>
    <t>160115</t>
  </si>
  <si>
    <t>160116</t>
  </si>
  <si>
    <t>160118</t>
  </si>
  <si>
    <t>160119</t>
  </si>
  <si>
    <t>160120</t>
  </si>
  <si>
    <t>160121</t>
  </si>
  <si>
    <t>160122</t>
  </si>
  <si>
    <t>160123</t>
  </si>
  <si>
    <t>160125</t>
  </si>
  <si>
    <t>160502</t>
  </si>
  <si>
    <t>160602</t>
  </si>
  <si>
    <t>160603</t>
  </si>
  <si>
    <t>160604</t>
  </si>
  <si>
    <t>160605</t>
  </si>
  <si>
    <t>160606</t>
  </si>
  <si>
    <t>160608</t>
  </si>
  <si>
    <t>160609</t>
  </si>
  <si>
    <t>160611</t>
  </si>
  <si>
    <t>160612</t>
  </si>
  <si>
    <t>160613</t>
  </si>
  <si>
    <t>160614</t>
  </si>
  <si>
    <t>160616</t>
  </si>
  <si>
    <t>160618</t>
  </si>
  <si>
    <t>160621</t>
  </si>
  <si>
    <t>160622</t>
  </si>
  <si>
    <t>160201</t>
  </si>
  <si>
    <t>160202</t>
  </si>
  <si>
    <t>160204</t>
  </si>
  <si>
    <t>160205</t>
  </si>
  <si>
    <t>160208</t>
  </si>
  <si>
    <t>160301</t>
  </si>
  <si>
    <t>160302</t>
  </si>
  <si>
    <t>160303</t>
  </si>
  <si>
    <t>160304</t>
  </si>
  <si>
    <t>160305</t>
  </si>
  <si>
    <t>160306</t>
  </si>
  <si>
    <t>160307</t>
  </si>
  <si>
    <t>160308</t>
  </si>
  <si>
    <t>160309</t>
  </si>
  <si>
    <t>160310</t>
  </si>
  <si>
    <t>160318</t>
  </si>
  <si>
    <t>160320</t>
  </si>
  <si>
    <t>160322</t>
  </si>
  <si>
    <t>160403</t>
  </si>
  <si>
    <t>160404</t>
  </si>
  <si>
    <t>160405</t>
  </si>
  <si>
    <t>160406</t>
  </si>
  <si>
    <t>160408</t>
  </si>
  <si>
    <t>160409</t>
  </si>
  <si>
    <t>160410</t>
  </si>
  <si>
    <t>160411</t>
  </si>
  <si>
    <t>160412</t>
  </si>
  <si>
    <t>160414</t>
  </si>
  <si>
    <t>160417</t>
  </si>
  <si>
    <t>160418</t>
  </si>
  <si>
    <t>160419</t>
  </si>
  <si>
    <t>160501</t>
  </si>
  <si>
    <t>160504</t>
  </si>
  <si>
    <t>160506</t>
  </si>
  <si>
    <t>160507</t>
  </si>
  <si>
    <t>160508</t>
  </si>
  <si>
    <t>160509</t>
  </si>
  <si>
    <t>160510</t>
  </si>
  <si>
    <t>160701</t>
  </si>
  <si>
    <t>160702</t>
  </si>
  <si>
    <t>160703</t>
  </si>
  <si>
    <t>160704</t>
  </si>
  <si>
    <t>160705</t>
  </si>
  <si>
    <t>160706</t>
  </si>
  <si>
    <t>160801</t>
  </si>
  <si>
    <t>160802</t>
  </si>
  <si>
    <t>160803</t>
  </si>
  <si>
    <t>160804</t>
  </si>
  <si>
    <t>160805</t>
  </si>
  <si>
    <t>160902</t>
  </si>
  <si>
    <t>161002</t>
  </si>
  <si>
    <t>161003</t>
  </si>
  <si>
    <t>161004</t>
  </si>
  <si>
    <t>161005</t>
  </si>
  <si>
    <t>161101</t>
  </si>
  <si>
    <t>161104</t>
  </si>
  <si>
    <t>161106</t>
  </si>
  <si>
    <t>190101</t>
  </si>
  <si>
    <t>190105</t>
  </si>
  <si>
    <t>190106</t>
  </si>
  <si>
    <t>190107</t>
  </si>
  <si>
    <t>190108</t>
  </si>
  <si>
    <t>190109</t>
  </si>
  <si>
    <t>190110</t>
  </si>
  <si>
    <t>190111</t>
  </si>
  <si>
    <t>190112</t>
  </si>
  <si>
    <t>190113</t>
  </si>
  <si>
    <t>190114</t>
  </si>
  <si>
    <t>190204</t>
  </si>
  <si>
    <t>190211</t>
  </si>
  <si>
    <t>190212</t>
  </si>
  <si>
    <t>190303</t>
  </si>
  <si>
    <t>190304</t>
  </si>
  <si>
    <t>190305</t>
  </si>
  <si>
    <t>190308</t>
  </si>
  <si>
    <t>190309</t>
  </si>
  <si>
    <t>190310</t>
  </si>
  <si>
    <t>190313</t>
  </si>
  <si>
    <t>190315</t>
  </si>
  <si>
    <t>191301</t>
  </si>
  <si>
    <t>191302</t>
  </si>
  <si>
    <t>191303</t>
  </si>
  <si>
    <t>191304</t>
  </si>
  <si>
    <t>191305</t>
  </si>
  <si>
    <t>190802</t>
  </si>
  <si>
    <t>190901</t>
  </si>
  <si>
    <t>190902</t>
  </si>
  <si>
    <t>190903</t>
  </si>
  <si>
    <t>190904</t>
  </si>
  <si>
    <t>190905</t>
  </si>
  <si>
    <t>190906</t>
  </si>
  <si>
    <t>190907</t>
  </si>
  <si>
    <t>190908</t>
  </si>
  <si>
    <t>190909</t>
  </si>
  <si>
    <t>191306</t>
  </si>
  <si>
    <t>190201</t>
  </si>
  <si>
    <t>190202</t>
  </si>
  <si>
    <t>190203</t>
  </si>
  <si>
    <t>190205</t>
  </si>
  <si>
    <t>190206</t>
  </si>
  <si>
    <t>190207</t>
  </si>
  <si>
    <t>190208</t>
  </si>
  <si>
    <t>190209</t>
  </si>
  <si>
    <t>190210</t>
  </si>
  <si>
    <t>190213</t>
  </si>
  <si>
    <t>190215</t>
  </si>
  <si>
    <t>190301</t>
  </si>
  <si>
    <t>190306</t>
  </si>
  <si>
    <t>190312</t>
  </si>
  <si>
    <t>190314</t>
  </si>
  <si>
    <t>190316</t>
  </si>
  <si>
    <t>190317</t>
  </si>
  <si>
    <t>190318</t>
  </si>
  <si>
    <t>190401</t>
  </si>
  <si>
    <t>190402</t>
  </si>
  <si>
    <t>190403</t>
  </si>
  <si>
    <t>190404</t>
  </si>
  <si>
    <t>190405</t>
  </si>
  <si>
    <t>190406</t>
  </si>
  <si>
    <t>190501</t>
  </si>
  <si>
    <t>190502</t>
  </si>
  <si>
    <t>190503</t>
  </si>
  <si>
    <t>190504</t>
  </si>
  <si>
    <t>190505</t>
  </si>
  <si>
    <t>190506</t>
  </si>
  <si>
    <t>190507</t>
  </si>
  <si>
    <t>190508</t>
  </si>
  <si>
    <t>190509</t>
  </si>
  <si>
    <t>190601</t>
  </si>
  <si>
    <t>190603</t>
  </si>
  <si>
    <t>190605</t>
  </si>
  <si>
    <t>190606</t>
  </si>
  <si>
    <t>190607</t>
  </si>
  <si>
    <t>190609</t>
  </si>
  <si>
    <t>190701</t>
  </si>
  <si>
    <t>190702</t>
  </si>
  <si>
    <t>190703</t>
  </si>
  <si>
    <t>190704</t>
  </si>
  <si>
    <t>190801</t>
  </si>
  <si>
    <t>190803</t>
  </si>
  <si>
    <t>190804</t>
  </si>
  <si>
    <t>191001</t>
  </si>
  <si>
    <t>191002</t>
  </si>
  <si>
    <t>191003</t>
  </si>
  <si>
    <t>191004</t>
  </si>
  <si>
    <t>191008</t>
  </si>
  <si>
    <t>191010</t>
  </si>
  <si>
    <t>191011</t>
  </si>
  <si>
    <t>191012</t>
  </si>
  <si>
    <t>191101</t>
  </si>
  <si>
    <t>191102</t>
  </si>
  <si>
    <t>191105</t>
  </si>
  <si>
    <t>191201</t>
  </si>
  <si>
    <t>191202</t>
  </si>
  <si>
    <t>191203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</si>
  <si>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</si>
  <si>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</si>
  <si>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</si>
  <si>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</si>
  <si>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</si>
  <si>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</si>
  <si>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</si>
  <si>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</si>
  <si>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170402</t>
  </si>
  <si>
    <t>170406</t>
  </si>
  <si>
    <t>170610</t>
  </si>
  <si>
    <t>170205</t>
  </si>
  <si>
    <t>170601</t>
  </si>
  <si>
    <t>170602</t>
  </si>
  <si>
    <t>170603</t>
  </si>
  <si>
    <t>170604</t>
  </si>
  <si>
    <t>170605</t>
  </si>
  <si>
    <t>170606</t>
  </si>
  <si>
    <t>170607</t>
  </si>
  <si>
    <t>170608</t>
  </si>
  <si>
    <t>170609</t>
  </si>
  <si>
    <t>170201</t>
  </si>
  <si>
    <t>170202</t>
  </si>
  <si>
    <t>170203</t>
  </si>
  <si>
    <t>170204</t>
  </si>
  <si>
    <t>170206</t>
  </si>
  <si>
    <t>170207</t>
  </si>
  <si>
    <t>170208</t>
  </si>
  <si>
    <t>170301</t>
  </si>
  <si>
    <t>170302</t>
  </si>
  <si>
    <t>170303</t>
  </si>
  <si>
    <t>170304</t>
  </si>
  <si>
    <t>170305</t>
  </si>
  <si>
    <t>170306</t>
  </si>
  <si>
    <t>170401</t>
  </si>
  <si>
    <t>170403</t>
  </si>
  <si>
    <t>170404</t>
  </si>
  <si>
    <t>170405</t>
  </si>
  <si>
    <t>170407</t>
  </si>
  <si>
    <t>170501</t>
  </si>
  <si>
    <t>170502</t>
  </si>
  <si>
    <t>170503</t>
  </si>
  <si>
    <t>170504</t>
  </si>
  <si>
    <t>150101</t>
  </si>
  <si>
    <t>150102</t>
  </si>
  <si>
    <t>150103</t>
  </si>
  <si>
    <t>150104</t>
  </si>
  <si>
    <t>150105</t>
  </si>
  <si>
    <t>150107</t>
  </si>
  <si>
    <t>150109</t>
  </si>
  <si>
    <t>150110</t>
  </si>
  <si>
    <t>150111</t>
  </si>
  <si>
    <t>150113</t>
  </si>
  <si>
    <t>150114</t>
  </si>
  <si>
    <t>150201</t>
  </si>
  <si>
    <t>150202</t>
  </si>
  <si>
    <t>150203</t>
  </si>
  <si>
    <t>150204</t>
  </si>
  <si>
    <t>150205</t>
  </si>
  <si>
    <t>150207</t>
  </si>
  <si>
    <t>150208</t>
  </si>
  <si>
    <t>150209</t>
  </si>
  <si>
    <t>150301</t>
  </si>
  <si>
    <t>150302</t>
  </si>
  <si>
    <t>150303</t>
  </si>
  <si>
    <t>150304</t>
  </si>
  <si>
    <t>150305</t>
  </si>
  <si>
    <t>150306</t>
  </si>
  <si>
    <t>150307</t>
  </si>
  <si>
    <t>150308</t>
  </si>
  <si>
    <t>150401</t>
  </si>
  <si>
    <t>150402</t>
  </si>
  <si>
    <t>150403</t>
  </si>
  <si>
    <t>150404</t>
  </si>
  <si>
    <t>150405</t>
  </si>
  <si>
    <t>150406</t>
  </si>
  <si>
    <t>150408</t>
  </si>
  <si>
    <t>150412</t>
  </si>
  <si>
    <t>150414</t>
  </si>
  <si>
    <t>150415</t>
  </si>
  <si>
    <t>150501</t>
  </si>
  <si>
    <t>150502</t>
  </si>
  <si>
    <t>150503</t>
  </si>
  <si>
    <t>150504</t>
  </si>
  <si>
    <t>150505</t>
  </si>
  <si>
    <t>150506</t>
  </si>
  <si>
    <t>150507</t>
  </si>
  <si>
    <t>150601</t>
  </si>
  <si>
    <t>150602</t>
  </si>
  <si>
    <t>150603</t>
  </si>
  <si>
    <t>150604</t>
  </si>
  <si>
    <t>150605</t>
  </si>
  <si>
    <t>150606</t>
  </si>
  <si>
    <t>150607</t>
  </si>
  <si>
    <t>150608</t>
  </si>
  <si>
    <t>150609</t>
  </si>
  <si>
    <t>150610</t>
  </si>
  <si>
    <t>150611</t>
  </si>
  <si>
    <t>150612</t>
  </si>
  <si>
    <t>150613</t>
  </si>
  <si>
    <t>150614</t>
  </si>
  <si>
    <t>150615</t>
  </si>
  <si>
    <t>150701</t>
  </si>
  <si>
    <t>150702</t>
  </si>
  <si>
    <t>150703</t>
  </si>
  <si>
    <t>150704</t>
  </si>
  <si>
    <t>150705</t>
  </si>
  <si>
    <t>260411</t>
  </si>
  <si>
    <t>120101</t>
  </si>
  <si>
    <t>120612</t>
  </si>
  <si>
    <t>01088</t>
  </si>
  <si>
    <t>สอ.ต.หลักหก1 หมู่ที่ 07 ตำบลหลักหก</t>
  </si>
  <si>
    <t>130711</t>
  </si>
  <si>
    <t>130600</t>
  </si>
  <si>
    <t>130611</t>
  </si>
  <si>
    <t>130706</t>
  </si>
  <si>
    <t>40964</t>
  </si>
  <si>
    <t>บ้านอบอุ่น คลินิกเวชกรรม สาขาคลองหก</t>
  </si>
  <si>
    <t>40965</t>
  </si>
  <si>
    <t>บ้านอบอุ่น คลินิกเวชกรรม สาขาสะพานแดง</t>
  </si>
  <si>
    <t>140102</t>
  </si>
  <si>
    <t>140605</t>
  </si>
  <si>
    <t>140608</t>
  </si>
  <si>
    <t>160103</t>
  </si>
  <si>
    <t>160106</t>
  </si>
  <si>
    <t>160124</t>
  </si>
  <si>
    <t>160601</t>
  </si>
  <si>
    <t>160607</t>
  </si>
  <si>
    <t>160610</t>
  </si>
  <si>
    <t>160615</t>
  </si>
  <si>
    <t>160617</t>
  </si>
  <si>
    <t>160619</t>
  </si>
  <si>
    <t>160620</t>
  </si>
  <si>
    <t>160203</t>
  </si>
  <si>
    <t>160206</t>
  </si>
  <si>
    <t>160207</t>
  </si>
  <si>
    <t>160209</t>
  </si>
  <si>
    <t>160401</t>
  </si>
  <si>
    <t>160402</t>
  </si>
  <si>
    <t>160407</t>
  </si>
  <si>
    <t>160422</t>
  </si>
  <si>
    <t>160901</t>
  </si>
  <si>
    <t>160903</t>
  </si>
  <si>
    <t>160904</t>
  </si>
  <si>
    <t>160905</t>
  </si>
  <si>
    <t>161001</t>
  </si>
  <si>
    <t>161006</t>
  </si>
  <si>
    <t>161102</t>
  </si>
  <si>
    <t>161103</t>
  </si>
  <si>
    <t>161105</t>
  </si>
  <si>
    <t>190302</t>
  </si>
  <si>
    <t>190307</t>
  </si>
  <si>
    <t>190311</t>
  </si>
  <si>
    <t>190602</t>
  </si>
  <si>
    <t>190604</t>
  </si>
  <si>
    <t>190608</t>
  </si>
  <si>
    <t>191005</t>
  </si>
  <si>
    <t>191006</t>
  </si>
  <si>
    <t>191007</t>
  </si>
  <si>
    <t>191009</t>
  </si>
  <si>
    <t>191104</t>
  </si>
  <si>
    <t>191107</t>
  </si>
  <si>
    <t>191109</t>
  </si>
  <si>
    <t>150106</t>
  </si>
  <si>
    <t>150108</t>
  </si>
  <si>
    <t>150112</t>
  </si>
  <si>
    <t>150206</t>
  </si>
  <si>
    <t>150407</t>
  </si>
  <si>
    <t>150409</t>
  </si>
  <si>
    <t>150410</t>
  </si>
  <si>
    <t>150411</t>
  </si>
  <si>
    <t>150413</t>
  </si>
  <si>
    <t>คะแนนเฉลี่ย</t>
  </si>
  <si>
    <r>
      <rPr>
        <b/>
        <u/>
        <sz val="16"/>
        <color rgb="FFFF0000"/>
        <rFont val="TH SarabunPSK"/>
        <family val="2"/>
      </rPr>
      <t>หมายเหตุ</t>
    </r>
    <r>
      <rPr>
        <b/>
        <sz val="16"/>
        <color rgb="FFFF0000"/>
        <rFont val="TH SarabunPSK"/>
        <family val="2"/>
      </rPr>
      <t xml:space="preserve"> : ข้อมูล ระหว่าง ไตรมาส 3/2559 - 2/2560 ณ วันที่ 9 มิ.ย.60</t>
    </r>
  </si>
  <si>
    <t>จำนวนตำบล</t>
  </si>
  <si>
    <t>จำนวนคะแนน</t>
  </si>
  <si>
    <t>เพดานจัดสรร
4 เท่า</t>
  </si>
  <si>
    <t>จ่ายจริง
(บาท)</t>
  </si>
  <si>
    <t>จ่ายจริง_1
(บาท)</t>
  </si>
  <si>
    <t>ผลต่าง_2</t>
  </si>
  <si>
    <t>ประชากร UC
ณ ก.ค.59</t>
  </si>
  <si>
    <t>(ร่าง) จัดสรรงบประมาณตามเกณฑ์คุณภาพผลงานบริการ ปีงบประมาณ 2560</t>
  </si>
  <si>
    <t xml:space="preserve">(1)
จัดสรรตามสัดส่วนตามประชากรและผลงานของหน่วยบริการ
ร้อยละ 25
</t>
  </si>
  <si>
    <t>(2)
จัดสรรตามสัดส่วนผลงาน
ร้อยละ 75</t>
  </si>
  <si>
    <t>(3)
รวมเป็นเงิน
(บาท)</t>
  </si>
  <si>
    <t>5</t>
  </si>
  <si>
    <t>1</t>
  </si>
  <si>
    <t>3</t>
  </si>
  <si>
    <t>2</t>
  </si>
  <si>
    <t>4</t>
  </si>
  <si>
    <t> 60-01-10-01-03900</t>
  </si>
  <si>
    <t> 60-03-01-14-03900</t>
  </si>
  <si>
    <t>รหัสเบิกจ่าย</t>
  </si>
  <si>
    <t>รหัสคู่สัญญา</t>
  </si>
  <si>
    <t>จำนวนเงินเบิก</t>
  </si>
  <si>
    <t>เงื่อนไขการเบิกจ่าย4</t>
  </si>
  <si>
    <t>PROJ_NO</t>
  </si>
  <si>
    <t>ตาม มติ อปสข.</t>
  </si>
  <si>
    <t xml:space="preserve">(1)
จัดสรรตาม POPUC และผลงานของหน่วยบริการ
ร้อยละ 25
</t>
  </si>
  <si>
    <t xml:space="preserve">จัดสรรงบ OP ตามเกณฑ์คุณภาพผลงานบริการ ปีงบประมาณ 2560 </t>
  </si>
  <si>
    <t>จัดสรรงบ PP ตามเกณฑ์คุณภาพผลงานบริการ ปีงบประมาณ 2560</t>
  </si>
  <si>
    <t>จังหวัดพระนครศรีอยุธยา</t>
  </si>
  <si>
    <t>จ่ายจริง OP
(บาท)</t>
  </si>
  <si>
    <t>จ่ายจริง PP
(บาท)</t>
  </si>
  <si>
    <t>รวมจัดสรร QOF 60</t>
  </si>
  <si>
    <t>สรุปจัดสรรงบจ่ายตามเกณฑ์คุณภาพผลงานบริการ 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</si>
</sst>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42" x14ac:knownFonts="1">
    <font>
      <sz val="10"/>
      <color theme="1"/>
      <name val="Tahoma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</font>
    <font>
      <b/>
      <sz val="20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16"/>
      <color indexed="10"/>
      <name val="TH SarabunPSK"/>
      <family val="2"/>
    </font>
    <font>
      <b/>
      <sz val="18"/>
      <color rgb="FF000000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PSK"/>
      <family val="2"/>
    </font>
    <font>
      <u/>
      <sz val="14"/>
      <color theme="1"/>
      <name val="TH SarabunPS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TH SarabunPSK"/>
      <family val="2"/>
    </font>
    <font>
      <sz val="10"/>
      <color indexed="8"/>
      <name val="Arial"/>
      <charset val="222"/>
    </font>
    <font>
      <sz val="10"/>
      <color indexed="8"/>
      <name val="Tahoma"/>
      <charset val="222"/>
    </font>
    <font>
      <b/>
      <sz val="20"/>
      <color theme="1"/>
      <name val="TH SarabunPSK"/>
      <family val="2"/>
    </font>
    <font>
      <b/>
      <sz val="15"/>
      <color rgb="FF000000"/>
      <name val="JasmineUPC"/>
      <family val="1"/>
    </font>
    <font>
      <b/>
      <sz val="8"/>
      <color rgb="FF000000"/>
      <name val="Times New Roman"/>
      <family val="1"/>
    </font>
    <font>
      <sz val="18"/>
      <color theme="1"/>
      <name val="TH SarabunPSK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0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>
      <alignment vertical="top"/>
    </xf>
    <xf numFmtId="0" fontId="2" fillId="8" borderId="8" applyNumberFormat="0" applyFont="0" applyAlignment="0" applyProtection="0"/>
    <xf numFmtId="0" fontId="33" fillId="0" borderId="0">
      <alignment vertical="top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37" fillId="0" borderId="0"/>
  </cellStyleXfs>
  <cellXfs count="297">
    <xf numFmtId="0" fontId="0" fillId="0" borderId="0" xfId="0"/>
    <xf numFmtId="43" fontId="0" fillId="0" borderId="0" xfId="1" applyFont="1"/>
    <xf numFmtId="0" fontId="5" fillId="0" borderId="0" xfId="0" applyFont="1" applyAlignment="1">
      <alignment horizontal="left" vertical="top" readingOrder="1"/>
    </xf>
    <xf numFmtId="43" fontId="5" fillId="0" borderId="0" xfId="1" applyFont="1" applyAlignment="1">
      <alignment horizontal="left" vertical="top" readingOrder="1"/>
    </xf>
    <xf numFmtId="187" fontId="5" fillId="0" borderId="0" xfId="1" applyNumberFormat="1" applyFont="1" applyAlignment="1">
      <alignment horizontal="left" vertical="top" readingOrder="1"/>
    </xf>
    <xf numFmtId="0" fontId="5" fillId="0" borderId="0" xfId="0" applyFont="1" applyAlignment="1">
      <alignment horizontal="right" vertical="top" readingOrder="1"/>
    </xf>
    <xf numFmtId="43" fontId="6" fillId="0" borderId="0" xfId="1" applyFont="1" applyAlignment="1">
      <alignment horizontal="left" vertical="top" readingOrder="1"/>
    </xf>
    <xf numFmtId="0" fontId="6" fillId="0" borderId="0" xfId="0" applyFont="1" applyAlignment="1">
      <alignment horizontal="center" vertical="top" readingOrder="1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3" fontId="25" fillId="0" borderId="19" xfId="0" applyNumberFormat="1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43" fontId="7" fillId="0" borderId="14" xfId="1" applyFont="1" applyBorder="1" applyAlignment="1">
      <alignment vertical="center"/>
    </xf>
    <xf numFmtId="187" fontId="7" fillId="0" borderId="14" xfId="1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3" fontId="7" fillId="0" borderId="12" xfId="1" applyFont="1" applyBorder="1" applyAlignment="1">
      <alignment vertical="center"/>
    </xf>
    <xf numFmtId="187" fontId="7" fillId="0" borderId="12" xfId="1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3" fontId="7" fillId="0" borderId="0" xfId="1" applyFont="1" applyAlignment="1">
      <alignment horizontal="right" vertical="center"/>
    </xf>
    <xf numFmtId="43" fontId="7" fillId="0" borderId="0" xfId="1" applyFont="1" applyAlignment="1">
      <alignment vertical="center"/>
    </xf>
    <xf numFmtId="0" fontId="7" fillId="0" borderId="17" xfId="0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187" fontId="7" fillId="0" borderId="17" xfId="1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87" fontId="7" fillId="0" borderId="11" xfId="1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3" fontId="7" fillId="0" borderId="13" xfId="1" applyFont="1" applyBorder="1" applyAlignment="1">
      <alignment vertical="center"/>
    </xf>
    <xf numFmtId="187" fontId="7" fillId="0" borderId="13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readingOrder="1"/>
    </xf>
    <xf numFmtId="43" fontId="25" fillId="0" borderId="10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 readingOrder="1"/>
    </xf>
    <xf numFmtId="187" fontId="5" fillId="0" borderId="0" xfId="1" applyNumberFormat="1" applyFont="1" applyAlignment="1">
      <alignment horizontal="left" vertical="center" readingOrder="1"/>
    </xf>
    <xf numFmtId="43" fontId="5" fillId="0" borderId="0" xfId="1" applyFont="1" applyAlignment="1">
      <alignment horizontal="left" vertical="center" readingOrder="1"/>
    </xf>
    <xf numFmtId="18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7" fontId="25" fillId="0" borderId="10" xfId="1" applyNumberFormat="1" applyFont="1" applyBorder="1" applyAlignment="1">
      <alignment horizontal="center" vertical="center" wrapText="1"/>
    </xf>
    <xf numFmtId="187" fontId="25" fillId="0" borderId="19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/>
    <xf numFmtId="187" fontId="7" fillId="0" borderId="0" xfId="1" applyNumberFormat="1" applyFont="1"/>
    <xf numFmtId="43" fontId="7" fillId="0" borderId="0" xfId="1" applyFont="1"/>
    <xf numFmtId="43" fontId="7" fillId="0" borderId="0" xfId="0" applyNumberFormat="1" applyFont="1"/>
    <xf numFmtId="43" fontId="25" fillId="0" borderId="19" xfId="1" applyFont="1" applyBorder="1" applyAlignment="1">
      <alignment vertical="center"/>
    </xf>
    <xf numFmtId="43" fontId="7" fillId="0" borderId="14" xfId="1" applyFont="1" applyBorder="1" applyAlignment="1">
      <alignment horizontal="center" vertical="center"/>
    </xf>
    <xf numFmtId="43" fontId="7" fillId="0" borderId="12" xfId="1" applyFont="1" applyBorder="1" applyAlignment="1">
      <alignment horizontal="center" vertical="center"/>
    </xf>
    <xf numFmtId="43" fontId="7" fillId="0" borderId="17" xfId="1" applyFont="1" applyBorder="1" applyAlignment="1">
      <alignment horizontal="center" vertical="center"/>
    </xf>
    <xf numFmtId="43" fontId="7" fillId="0" borderId="11" xfId="1" applyFont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187" fontId="7" fillId="0" borderId="14" xfId="1" applyNumberFormat="1" applyFont="1" applyBorder="1" applyAlignment="1">
      <alignment horizontal="center" vertical="center"/>
    </xf>
    <xf numFmtId="187" fontId="7" fillId="0" borderId="12" xfId="1" applyNumberFormat="1" applyFont="1" applyBorder="1" applyAlignment="1">
      <alignment horizontal="center" vertical="center"/>
    </xf>
    <xf numFmtId="187" fontId="7" fillId="0" borderId="17" xfId="1" applyNumberFormat="1" applyFont="1" applyBorder="1" applyAlignment="1">
      <alignment horizontal="center" vertical="center"/>
    </xf>
    <xf numFmtId="187" fontId="7" fillId="0" borderId="11" xfId="1" applyNumberFormat="1" applyFont="1" applyBorder="1" applyAlignment="1">
      <alignment horizontal="center" vertical="center"/>
    </xf>
    <xf numFmtId="187" fontId="7" fillId="0" borderId="13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3" fontId="25" fillId="0" borderId="0" xfId="0" applyNumberFormat="1" applyFont="1" applyBorder="1" applyAlignment="1">
      <alignment vertical="center"/>
    </xf>
    <xf numFmtId="43" fontId="25" fillId="0" borderId="23" xfId="0" applyNumberFormat="1" applyFont="1" applyBorder="1" applyAlignment="1">
      <alignment vertical="center"/>
    </xf>
    <xf numFmtId="0" fontId="31" fillId="0" borderId="0" xfId="0" applyFont="1"/>
    <xf numFmtId="0" fontId="32" fillId="0" borderId="0" xfId="0" applyFont="1"/>
    <xf numFmtId="187" fontId="7" fillId="0" borderId="0" xfId="0" applyNumberFormat="1" applyFont="1" applyAlignment="1">
      <alignment vertical="center"/>
    </xf>
    <xf numFmtId="187" fontId="25" fillId="0" borderId="1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187" fontId="25" fillId="0" borderId="12" xfId="0" applyNumberFormat="1" applyFont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87" fontId="7" fillId="0" borderId="19" xfId="0" applyNumberFormat="1" applyFont="1" applyBorder="1" applyAlignment="1">
      <alignment vertical="center"/>
    </xf>
    <xf numFmtId="43" fontId="7" fillId="0" borderId="19" xfId="1" applyFont="1" applyBorder="1" applyAlignment="1">
      <alignment vertical="center"/>
    </xf>
    <xf numFmtId="43" fontId="25" fillId="0" borderId="12" xfId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3" fontId="7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readingOrder="1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25" fillId="0" borderId="10" xfId="1" applyFont="1" applyBorder="1" applyAlignment="1">
      <alignment horizontal="center" vertical="center" wrapText="1"/>
    </xf>
    <xf numFmtId="43" fontId="25" fillId="0" borderId="11" xfId="1" applyFont="1" applyBorder="1" applyAlignment="1">
      <alignment horizontal="center" vertical="center" wrapText="1"/>
    </xf>
    <xf numFmtId="43" fontId="25" fillId="0" borderId="13" xfId="1" applyFont="1" applyBorder="1" applyAlignment="1">
      <alignment horizontal="center" vertical="center" wrapText="1"/>
    </xf>
    <xf numFmtId="187" fontId="7" fillId="0" borderId="11" xfId="1" applyNumberFormat="1" applyFont="1" applyBorder="1" applyAlignment="1">
      <alignment horizontal="center" vertical="center" wrapText="1"/>
    </xf>
    <xf numFmtId="187" fontId="7" fillId="0" borderId="13" xfId="1" applyNumberFormat="1" applyFont="1" applyBorder="1" applyAlignment="1">
      <alignment horizontal="center" vertical="center" wrapText="1"/>
    </xf>
    <xf numFmtId="187" fontId="25" fillId="0" borderId="19" xfId="1" applyNumberFormat="1" applyFont="1" applyBorder="1" applyAlignment="1">
      <alignment horizontal="center" vertical="center" wrapText="1"/>
    </xf>
    <xf numFmtId="43" fontId="25" fillId="0" borderId="19" xfId="1" applyFont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3" fontId="25" fillId="0" borderId="12" xfId="1" applyFont="1" applyBorder="1" applyAlignment="1">
      <alignment horizontal="center" vertical="center" wrapText="1"/>
    </xf>
    <xf numFmtId="0" fontId="7" fillId="0" borderId="27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187" fontId="7" fillId="0" borderId="12" xfId="1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188" fontId="7" fillId="0" borderId="14" xfId="1" applyNumberFormat="1" applyFont="1" applyBorder="1" applyAlignment="1">
      <alignment vertical="center"/>
    </xf>
    <xf numFmtId="188" fontId="7" fillId="0" borderId="12" xfId="1" applyNumberFormat="1" applyFont="1" applyBorder="1" applyAlignment="1">
      <alignment vertical="center"/>
    </xf>
    <xf numFmtId="188" fontId="7" fillId="0" borderId="17" xfId="1" applyNumberFormat="1" applyFont="1" applyBorder="1" applyAlignment="1">
      <alignment vertical="center"/>
    </xf>
    <xf numFmtId="188" fontId="7" fillId="0" borderId="11" xfId="1" applyNumberFormat="1" applyFont="1" applyBorder="1" applyAlignment="1">
      <alignment vertical="center"/>
    </xf>
    <xf numFmtId="188" fontId="7" fillId="0" borderId="13" xfId="1" applyNumberFormat="1" applyFont="1" applyBorder="1" applyAlignment="1">
      <alignment vertical="center"/>
    </xf>
    <xf numFmtId="43" fontId="0" fillId="0" borderId="0" xfId="0" applyNumberFormat="1"/>
    <xf numFmtId="43" fontId="7" fillId="0" borderId="0" xfId="1" applyFont="1" applyBorder="1" applyAlignment="1">
      <alignment vertical="center"/>
    </xf>
    <xf numFmtId="0" fontId="36" fillId="33" borderId="31" xfId="59" applyFont="1" applyFill="1" applyBorder="1" applyAlignment="1">
      <alignment horizontal="center"/>
    </xf>
    <xf numFmtId="0" fontId="36" fillId="0" borderId="32" xfId="59" applyFont="1" applyFill="1" applyBorder="1" applyAlignment="1">
      <alignment wrapText="1"/>
    </xf>
    <xf numFmtId="2" fontId="36" fillId="33" borderId="31" xfId="59" applyNumberFormat="1" applyFont="1" applyFill="1" applyBorder="1" applyAlignment="1">
      <alignment horizontal="center"/>
    </xf>
    <xf numFmtId="2" fontId="36" fillId="0" borderId="32" xfId="59" applyNumberFormat="1" applyFont="1" applyFill="1" applyBorder="1" applyAlignment="1">
      <alignment horizontal="right" wrapText="1"/>
    </xf>
    <xf numFmtId="2" fontId="37" fillId="0" borderId="0" xfId="59" applyNumberFormat="1"/>
    <xf numFmtId="2" fontId="0" fillId="0" borderId="0" xfId="0" applyNumberFormat="1"/>
    <xf numFmtId="0" fontId="34" fillId="33" borderId="33" xfId="59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187" fontId="25" fillId="0" borderId="37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25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43" fontId="7" fillId="0" borderId="40" xfId="1" applyFont="1" applyBorder="1" applyAlignment="1">
      <alignment vertical="center"/>
    </xf>
    <xf numFmtId="43" fontId="7" fillId="0" borderId="41" xfId="1" applyFont="1" applyBorder="1" applyAlignment="1">
      <alignment vertical="center"/>
    </xf>
    <xf numFmtId="43" fontId="7" fillId="0" borderId="44" xfId="1" applyFont="1" applyBorder="1" applyAlignment="1">
      <alignment vertical="center"/>
    </xf>
    <xf numFmtId="43" fontId="7" fillId="0" borderId="45" xfId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43" fontId="7" fillId="0" borderId="46" xfId="1" applyFont="1" applyBorder="1" applyAlignment="1">
      <alignment vertical="center"/>
    </xf>
    <xf numFmtId="43" fontId="7" fillId="0" borderId="43" xfId="1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7" fillId="0" borderId="10" xfId="0" applyFont="1" applyBorder="1"/>
    <xf numFmtId="49" fontId="7" fillId="0" borderId="10" xfId="0" applyNumberFormat="1" applyFont="1" applyBorder="1"/>
    <xf numFmtId="0" fontId="7" fillId="0" borderId="3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/>
    <xf numFmtId="187" fontId="7" fillId="0" borderId="11" xfId="1" applyNumberFormat="1" applyFont="1" applyBorder="1"/>
    <xf numFmtId="43" fontId="7" fillId="0" borderId="11" xfId="1" applyFont="1" applyBorder="1"/>
    <xf numFmtId="43" fontId="7" fillId="0" borderId="11" xfId="0" applyNumberFormat="1" applyFont="1" applyBorder="1"/>
    <xf numFmtId="0" fontId="7" fillId="0" borderId="12" xfId="0" applyFont="1" applyBorder="1"/>
    <xf numFmtId="187" fontId="7" fillId="0" borderId="12" xfId="1" applyNumberFormat="1" applyFont="1" applyBorder="1"/>
    <xf numFmtId="43" fontId="7" fillId="0" borderId="12" xfId="1" applyFont="1" applyBorder="1"/>
    <xf numFmtId="43" fontId="7" fillId="0" borderId="12" xfId="0" applyNumberFormat="1" applyFont="1" applyBorder="1"/>
    <xf numFmtId="0" fontId="7" fillId="0" borderId="13" xfId="0" applyFont="1" applyBorder="1"/>
    <xf numFmtId="187" fontId="7" fillId="0" borderId="13" xfId="1" applyNumberFormat="1" applyFont="1" applyBorder="1"/>
    <xf numFmtId="43" fontId="7" fillId="0" borderId="13" xfId="1" applyFont="1" applyBorder="1"/>
    <xf numFmtId="43" fontId="7" fillId="0" borderId="13" xfId="0" applyNumberFormat="1" applyFont="1" applyBorder="1"/>
    <xf numFmtId="0" fontId="25" fillId="0" borderId="24" xfId="0" applyFont="1" applyBorder="1" applyAlignment="1">
      <alignment horizontal="center"/>
    </xf>
    <xf numFmtId="43" fontId="25" fillId="34" borderId="11" xfId="0" applyNumberFormat="1" applyFont="1" applyFill="1" applyBorder="1"/>
    <xf numFmtId="43" fontId="25" fillId="34" borderId="12" xfId="0" applyNumberFormat="1" applyFont="1" applyFill="1" applyBorder="1"/>
    <xf numFmtId="43" fontId="25" fillId="34" borderId="12" xfId="1" applyFont="1" applyFill="1" applyBorder="1"/>
    <xf numFmtId="43" fontId="25" fillId="34" borderId="13" xfId="0" applyNumberFormat="1" applyFont="1" applyFill="1" applyBorder="1"/>
    <xf numFmtId="43" fontId="25" fillId="34" borderId="11" xfId="1" applyFont="1" applyFill="1" applyBorder="1"/>
    <xf numFmtId="43" fontId="25" fillId="34" borderId="13" xfId="1" applyFont="1" applyFill="1" applyBorder="1"/>
    <xf numFmtId="0" fontId="25" fillId="35" borderId="10" xfId="0" applyFont="1" applyFill="1" applyBorder="1" applyAlignment="1">
      <alignment horizontal="center"/>
    </xf>
    <xf numFmtId="43" fontId="25" fillId="35" borderId="10" xfId="1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 vertical="center"/>
    </xf>
    <xf numFmtId="43" fontId="7" fillId="35" borderId="11" xfId="1" applyFont="1" applyFill="1" applyBorder="1"/>
    <xf numFmtId="187" fontId="7" fillId="35" borderId="11" xfId="1" applyNumberFormat="1" applyFont="1" applyFill="1" applyBorder="1" applyAlignment="1">
      <alignment horizontal="center"/>
    </xf>
    <xf numFmtId="187" fontId="7" fillId="35" borderId="11" xfId="1" applyNumberFormat="1" applyFont="1" applyFill="1" applyBorder="1" applyAlignment="1">
      <alignment horizontal="center" vertical="center"/>
    </xf>
    <xf numFmtId="187" fontId="7" fillId="35" borderId="11" xfId="1" applyNumberFormat="1" applyFont="1" applyFill="1" applyBorder="1"/>
    <xf numFmtId="43" fontId="7" fillId="35" borderId="11" xfId="0" applyNumberFormat="1" applyFont="1" applyFill="1" applyBorder="1"/>
    <xf numFmtId="43" fontId="7" fillId="35" borderId="12" xfId="1" applyFont="1" applyFill="1" applyBorder="1"/>
    <xf numFmtId="187" fontId="7" fillId="35" borderId="12" xfId="1" applyNumberFormat="1" applyFont="1" applyFill="1" applyBorder="1" applyAlignment="1">
      <alignment horizontal="center"/>
    </xf>
    <xf numFmtId="187" fontId="7" fillId="35" borderId="12" xfId="1" applyNumberFormat="1" applyFont="1" applyFill="1" applyBorder="1" applyAlignment="1">
      <alignment horizontal="center" vertical="center"/>
    </xf>
    <xf numFmtId="187" fontId="7" fillId="35" borderId="12" xfId="1" applyNumberFormat="1" applyFont="1" applyFill="1" applyBorder="1"/>
    <xf numFmtId="43" fontId="7" fillId="35" borderId="12" xfId="0" applyNumberFormat="1" applyFont="1" applyFill="1" applyBorder="1"/>
    <xf numFmtId="43" fontId="7" fillId="35" borderId="13" xfId="1" applyFont="1" applyFill="1" applyBorder="1"/>
    <xf numFmtId="187" fontId="7" fillId="35" borderId="13" xfId="1" applyNumberFormat="1" applyFont="1" applyFill="1" applyBorder="1" applyAlignment="1">
      <alignment horizontal="center"/>
    </xf>
    <xf numFmtId="187" fontId="7" fillId="35" borderId="13" xfId="1" applyNumberFormat="1" applyFont="1" applyFill="1" applyBorder="1" applyAlignment="1">
      <alignment horizontal="center" vertical="center"/>
    </xf>
    <xf numFmtId="187" fontId="7" fillId="35" borderId="13" xfId="1" applyNumberFormat="1" applyFont="1" applyFill="1" applyBorder="1"/>
    <xf numFmtId="43" fontId="7" fillId="35" borderId="13" xfId="0" applyNumberFormat="1" applyFont="1" applyFill="1" applyBorder="1"/>
    <xf numFmtId="187" fontId="7" fillId="35" borderId="10" xfId="1" applyNumberFormat="1" applyFont="1" applyFill="1" applyBorder="1" applyAlignment="1">
      <alignment horizontal="center" vertical="center"/>
    </xf>
    <xf numFmtId="43" fontId="25" fillId="35" borderId="10" xfId="1" applyFont="1" applyFill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43" fontId="25" fillId="35" borderId="11" xfId="0" applyNumberFormat="1" applyFont="1" applyFill="1" applyBorder="1"/>
    <xf numFmtId="43" fontId="25" fillId="35" borderId="12" xfId="0" applyNumberFormat="1" applyFont="1" applyFill="1" applyBorder="1"/>
    <xf numFmtId="43" fontId="25" fillId="35" borderId="13" xfId="0" applyNumberFormat="1" applyFont="1" applyFill="1" applyBorder="1"/>
    <xf numFmtId="187" fontId="25" fillId="0" borderId="10" xfId="1" applyNumberFormat="1" applyFont="1" applyBorder="1" applyAlignment="1">
      <alignment vertical="center"/>
    </xf>
    <xf numFmtId="43" fontId="25" fillId="35" borderId="10" xfId="1" applyFont="1" applyFill="1" applyBorder="1" applyAlignment="1">
      <alignment vertical="center"/>
    </xf>
    <xf numFmtId="43" fontId="25" fillId="35" borderId="10" xfId="0" applyNumberFormat="1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vertical="center"/>
    </xf>
    <xf numFmtId="43" fontId="7" fillId="35" borderId="10" xfId="1" applyFont="1" applyFill="1" applyBorder="1" applyAlignment="1">
      <alignment vertical="center"/>
    </xf>
    <xf numFmtId="187" fontId="7" fillId="35" borderId="10" xfId="1" applyNumberFormat="1" applyFont="1" applyFill="1" applyBorder="1" applyAlignment="1">
      <alignment vertical="center"/>
    </xf>
    <xf numFmtId="43" fontId="25" fillId="35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7" fillId="0" borderId="10" xfId="1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25" fillId="0" borderId="10" xfId="0" applyNumberFormat="1" applyFont="1" applyBorder="1" applyAlignment="1">
      <alignment vertical="center"/>
    </xf>
    <xf numFmtId="43" fontId="25" fillId="34" borderId="1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/>
    <xf numFmtId="4" fontId="40" fillId="0" borderId="0" xfId="0" applyNumberFormat="1" applyFont="1"/>
    <xf numFmtId="49" fontId="7" fillId="36" borderId="10" xfId="0" applyNumberFormat="1" applyFont="1" applyFill="1" applyBorder="1" applyAlignment="1">
      <alignment horizontal="center" vertical="center"/>
    </xf>
    <xf numFmtId="4" fontId="7" fillId="36" borderId="10" xfId="1" applyNumberFormat="1" applyFont="1" applyFill="1" applyBorder="1" applyAlignment="1">
      <alignment horizontal="left" vertical="center"/>
    </xf>
    <xf numFmtId="0" fontId="7" fillId="0" borderId="0" xfId="0" applyFont="1" applyFill="1" applyAlignment="1"/>
    <xf numFmtId="49" fontId="7" fillId="0" borderId="0" xfId="0" applyNumberFormat="1" applyFont="1" applyAlignment="1"/>
    <xf numFmtId="4" fontId="7" fillId="0" borderId="0" xfId="0" applyNumberFormat="1" applyFont="1" applyAlignment="1">
      <alignment horizontal="left"/>
    </xf>
    <xf numFmtId="0" fontId="7" fillId="0" borderId="0" xfId="0" applyFont="1" applyAlignment="1"/>
    <xf numFmtId="0" fontId="2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3" fontId="7" fillId="0" borderId="10" xfId="1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25" fillId="0" borderId="10" xfId="0" applyNumberFormat="1" applyFont="1" applyBorder="1" applyAlignment="1">
      <alignment horizontal="center" vertical="center" wrapText="1"/>
    </xf>
    <xf numFmtId="187" fontId="7" fillId="0" borderId="10" xfId="1" applyNumberFormat="1" applyFont="1" applyBorder="1" applyAlignment="1">
      <alignment horizontal="right" vertical="center"/>
    </xf>
    <xf numFmtId="43" fontId="25" fillId="0" borderId="10" xfId="1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43" fontId="25" fillId="35" borderId="10" xfId="1" applyFont="1" applyFill="1" applyBorder="1" applyAlignment="1">
      <alignment horizontal="center" vertical="center" wrapText="1"/>
    </xf>
    <xf numFmtId="43" fontId="25" fillId="35" borderId="10" xfId="0" applyNumberFormat="1" applyFont="1" applyFill="1" applyBorder="1" applyAlignment="1">
      <alignment horizontal="left" vertical="center"/>
    </xf>
    <xf numFmtId="43" fontId="25" fillId="35" borderId="10" xfId="1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43" fontId="25" fillId="0" borderId="10" xfId="1" applyFont="1" applyFill="1" applyBorder="1" applyAlignment="1">
      <alignment horizontal="center" vertical="center" wrapText="1"/>
    </xf>
    <xf numFmtId="43" fontId="25" fillId="0" borderId="10" xfId="0" applyNumberFormat="1" applyFont="1" applyFill="1" applyBorder="1" applyAlignment="1">
      <alignment horizontal="left" vertical="center"/>
    </xf>
    <xf numFmtId="43" fontId="25" fillId="0" borderId="10" xfId="1" applyFont="1" applyFill="1" applyBorder="1" applyAlignment="1">
      <alignment horizontal="left" vertical="center"/>
    </xf>
    <xf numFmtId="187" fontId="25" fillId="0" borderId="10" xfId="1" applyNumberFormat="1" applyFont="1" applyBorder="1" applyAlignment="1">
      <alignment horizontal="right" vertical="center"/>
    </xf>
    <xf numFmtId="187" fontId="25" fillId="0" borderId="10" xfId="0" applyNumberFormat="1" applyFont="1" applyBorder="1" applyAlignment="1">
      <alignment horizontal="left" vertical="center"/>
    </xf>
    <xf numFmtId="43" fontId="25" fillId="0" borderId="48" xfId="1" applyFont="1" applyFill="1" applyBorder="1" applyAlignment="1">
      <alignment horizontal="center" vertical="center" wrapText="1"/>
    </xf>
    <xf numFmtId="43" fontId="25" fillId="0" borderId="48" xfId="0" applyNumberFormat="1" applyFont="1" applyFill="1" applyBorder="1" applyAlignment="1">
      <alignment horizontal="left" vertical="center"/>
    </xf>
    <xf numFmtId="0" fontId="25" fillId="37" borderId="10" xfId="0" applyFont="1" applyFill="1" applyBorder="1" applyAlignment="1">
      <alignment horizontal="center" vertical="center" wrapText="1"/>
    </xf>
    <xf numFmtId="43" fontId="25" fillId="37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 readingOrder="1"/>
    </xf>
    <xf numFmtId="0" fontId="35" fillId="0" borderId="47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43" fontId="25" fillId="35" borderId="47" xfId="1" applyFont="1" applyFill="1" applyBorder="1" applyAlignment="1">
      <alignment horizontal="center" vertical="top" wrapText="1"/>
    </xf>
    <xf numFmtId="43" fontId="25" fillId="35" borderId="10" xfId="1" applyFont="1" applyFill="1" applyBorder="1" applyAlignment="1">
      <alignment horizontal="center" vertical="top" wrapText="1"/>
    </xf>
    <xf numFmtId="187" fontId="25" fillId="0" borderId="47" xfId="1" applyNumberFormat="1" applyFont="1" applyBorder="1" applyAlignment="1">
      <alignment horizontal="center" vertical="center" wrapText="1"/>
    </xf>
    <xf numFmtId="187" fontId="25" fillId="0" borderId="10" xfId="1" applyNumberFormat="1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3" fontId="25" fillId="0" borderId="10" xfId="1" applyFont="1" applyBorder="1" applyAlignment="1">
      <alignment horizontal="center" vertical="center"/>
    </xf>
    <xf numFmtId="43" fontId="25" fillId="35" borderId="47" xfId="1" applyFont="1" applyFill="1" applyBorder="1" applyAlignment="1">
      <alignment horizontal="center" vertical="center"/>
    </xf>
    <xf numFmtId="43" fontId="25" fillId="35" borderId="10" xfId="1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top" wrapText="1"/>
    </xf>
    <xf numFmtId="0" fontId="25" fillId="35" borderId="10" xfId="0" applyFont="1" applyFill="1" applyBorder="1" applyAlignment="1">
      <alignment horizontal="center" vertical="top"/>
    </xf>
    <xf numFmtId="0" fontId="25" fillId="0" borderId="47" xfId="0" applyFont="1" applyBorder="1" applyAlignment="1">
      <alignment horizontal="center" vertical="center"/>
    </xf>
    <xf numFmtId="0" fontId="25" fillId="35" borderId="48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49" fontId="25" fillId="0" borderId="47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 readingOrder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 readingOrder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</cellXfs>
  <cellStyles count="60">
    <cellStyle name="20% - ส่วนที่ถูกเน้น1" xfId="19" builtinId="30" customBuiltin="1"/>
    <cellStyle name="20% - ส่วนที่ถูกเน้น1 2" xfId="45" xr:uid="{00000000-0005-0000-0000-000006000000}"/>
    <cellStyle name="20% - ส่วนที่ถูกเน้น2" xfId="23" builtinId="34" customBuiltin="1"/>
    <cellStyle name="20% - ส่วนที่ถูกเน้น2 2" xfId="46" xr:uid="{00000000-0005-0000-0000-000007000000}"/>
    <cellStyle name="20% - ส่วนที่ถูกเน้น3" xfId="27" builtinId="38" customBuiltin="1"/>
    <cellStyle name="20% - ส่วนที่ถูกเน้น3 2" xfId="47" xr:uid="{00000000-0005-0000-0000-000008000000}"/>
    <cellStyle name="20% - ส่วนที่ถูกเน้น4" xfId="31" builtinId="42" customBuiltin="1"/>
    <cellStyle name="20% - ส่วนที่ถูกเน้น4 2" xfId="48" xr:uid="{00000000-0005-0000-0000-000009000000}"/>
    <cellStyle name="20% - ส่วนที่ถูกเน้น5" xfId="35" builtinId="46" customBuiltin="1"/>
    <cellStyle name="20% - ส่วนที่ถูกเน้น5 2" xfId="49" xr:uid="{00000000-0005-0000-0000-00000A000000}"/>
    <cellStyle name="20% - ส่วนที่ถูกเน้น6" xfId="39" builtinId="50" customBuiltin="1"/>
    <cellStyle name="20% - ส่วนที่ถูกเน้น6 2" xfId="50" xr:uid="{00000000-0005-0000-0000-00000B000000}"/>
    <cellStyle name="40% - ส่วนที่ถูกเน้น1" xfId="20" builtinId="31" customBuiltin="1"/>
    <cellStyle name="40% - ส่วนที่ถูกเน้น1 2" xfId="51" xr:uid="{00000000-0005-0000-0000-000012000000}"/>
    <cellStyle name="40% - ส่วนที่ถูกเน้น2" xfId="24" builtinId="35" customBuiltin="1"/>
    <cellStyle name="40% - ส่วนที่ถูกเน้น2 2" xfId="52" xr:uid="{00000000-0005-0000-0000-000013000000}"/>
    <cellStyle name="40% - ส่วนที่ถูกเน้น3" xfId="28" builtinId="39" customBuiltin="1"/>
    <cellStyle name="40% - ส่วนที่ถูกเน้น3 2" xfId="53" xr:uid="{00000000-0005-0000-0000-000014000000}"/>
    <cellStyle name="40% - ส่วนที่ถูกเน้น4" xfId="32" builtinId="43" customBuiltin="1"/>
    <cellStyle name="40% - ส่วนที่ถูกเน้น4 2" xfId="54" xr:uid="{00000000-0005-0000-0000-000015000000}"/>
    <cellStyle name="40% - ส่วนที่ถูกเน้น5" xfId="36" builtinId="47" customBuiltin="1"/>
    <cellStyle name="40% - ส่วนที่ถูกเน้น5 2" xfId="55" xr:uid="{00000000-0005-0000-0000-000016000000}"/>
    <cellStyle name="40% - ส่วนที่ถูกเน้น6" xfId="40" builtinId="51" customBuiltin="1"/>
    <cellStyle name="40% - ส่วนที่ถูกเน้น6 2" xfId="56" xr:uid="{00000000-0005-0000-0000-000017000000}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Comma 2" xfId="57" xr:uid="{00000000-0005-0000-0000-000028000000}"/>
    <cellStyle name="Normal 2" xfId="42" xr:uid="{00000000-0005-0000-0000-000033000000}"/>
    <cellStyle name="Normal 3" xfId="44" xr:uid="{00000000-0005-0000-0000-000034000000}"/>
    <cellStyle name="Normal_Sheet7" xfId="59" xr:uid="{00000000-0005-0000-0000-000035000000}"/>
    <cellStyle name="การคำนวณ" xfId="12" builtinId="22" customBuiltin="1"/>
    <cellStyle name="ข้อความเตือน" xfId="15" builtinId="11" customBuiltin="1"/>
    <cellStyle name="ข้อความอธิบาย" xfId="16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7" builtinId="25" customBuiltin="1"/>
    <cellStyle name="แย่" xfId="8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1" builtinId="21" customBuiltin="1"/>
    <cellStyle name="หมายเหตุ 2" xfId="43" xr:uid="{00000000-0005-0000-0000-00003A000000}"/>
    <cellStyle name="หมายเหตุ 3" xfId="58" xr:uid="{00000000-0005-0000-0000-00003B000000}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2">
    <dxf>
      <font>
        <b/>
        <i val="0"/>
        <strike val="0"/>
        <u val="double"/>
        <color rgb="FFFF0000"/>
      </font>
    </dxf>
    <dxf>
      <font>
        <b/>
        <i val="0"/>
        <strike val="0"/>
        <u val="double"/>
        <color rgb="FFFF0000"/>
      </font>
    </dxf>
  </dxfs>
  <tableStyles count="0" defaultTableStyle="TableStyleMedium9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22" zoomScale="118" zoomScaleNormal="118" workbookViewId="0">
      <selection activeCell="B17" sqref="B17"/>
    </sheetView>
  </sheetViews>
  <sheetFormatPr defaultRowHeight="21" x14ac:dyDescent="0.35"/>
  <cols>
    <col min="1" max="1" width="3.28515625" style="8" bestFit="1" customWidth="1"/>
    <col min="2" max="2" width="79" customWidth="1"/>
    <col min="3" max="3" width="18.5703125" customWidth="1"/>
    <col min="4" max="4" width="15.28515625" bestFit="1" customWidth="1"/>
    <col min="5" max="5" width="13.28515625" bestFit="1" customWidth="1"/>
  </cols>
  <sheetData>
    <row r="1" spans="1:5" ht="26.25" x14ac:dyDescent="0.2">
      <c r="A1" s="264" t="s">
        <v>145</v>
      </c>
      <c r="B1" s="264"/>
      <c r="C1" s="264"/>
      <c r="D1" s="264"/>
    </row>
    <row r="2" spans="1:5" x14ac:dyDescent="0.35">
      <c r="B2" s="5" t="s">
        <v>114</v>
      </c>
      <c r="C2" s="6">
        <v>55303940</v>
      </c>
      <c r="D2" s="2" t="s">
        <v>116</v>
      </c>
    </row>
    <row r="3" spans="1:5" x14ac:dyDescent="0.35">
      <c r="B3" s="5" t="s">
        <v>115</v>
      </c>
      <c r="C3" s="6">
        <v>34221040</v>
      </c>
      <c r="D3" s="2" t="s">
        <v>116</v>
      </c>
    </row>
    <row r="4" spans="1:5" x14ac:dyDescent="0.35">
      <c r="B4" s="5" t="s">
        <v>117</v>
      </c>
      <c r="C4" s="6">
        <f>SUM(C2:C3)</f>
        <v>89524980</v>
      </c>
      <c r="D4" s="2" t="s">
        <v>116</v>
      </c>
    </row>
    <row r="5" spans="1:5" x14ac:dyDescent="0.35">
      <c r="B5" s="5"/>
      <c r="C5" s="6"/>
      <c r="D5" s="2"/>
    </row>
    <row r="6" spans="1:5" x14ac:dyDescent="0.35">
      <c r="B6" s="5" t="s">
        <v>279</v>
      </c>
      <c r="C6" s="6">
        <f>C4*25/100</f>
        <v>22381245</v>
      </c>
      <c r="D6" s="2" t="s">
        <v>116</v>
      </c>
    </row>
    <row r="7" spans="1:5" x14ac:dyDescent="0.35">
      <c r="B7" s="5" t="s">
        <v>118</v>
      </c>
      <c r="C7" s="6">
        <f>C4*75%</f>
        <v>67143735</v>
      </c>
      <c r="D7" s="2" t="s">
        <v>116</v>
      </c>
    </row>
    <row r="8" spans="1:5" x14ac:dyDescent="0.35">
      <c r="B8" s="2"/>
      <c r="C8" s="7" t="s">
        <v>120</v>
      </c>
      <c r="D8" s="7" t="s">
        <v>121</v>
      </c>
    </row>
    <row r="9" spans="1:5" x14ac:dyDescent="0.35">
      <c r="A9" s="8">
        <v>1</v>
      </c>
      <c r="B9" s="2" t="s">
        <v>119</v>
      </c>
      <c r="C9" s="4">
        <v>10</v>
      </c>
      <c r="D9" s="2"/>
    </row>
    <row r="10" spans="1:5" x14ac:dyDescent="0.35">
      <c r="B10" s="2" t="s">
        <v>393</v>
      </c>
      <c r="C10" s="4">
        <v>5</v>
      </c>
      <c r="D10" s="3">
        <f>C7*5%</f>
        <v>3357186.75</v>
      </c>
    </row>
    <row r="11" spans="1:5" x14ac:dyDescent="0.35">
      <c r="B11" s="2" t="s">
        <v>394</v>
      </c>
      <c r="C11" s="4">
        <v>5</v>
      </c>
      <c r="D11" s="3">
        <f>C11*C7%</f>
        <v>3357186.75</v>
      </c>
      <c r="E11" s="1"/>
    </row>
    <row r="12" spans="1:5" x14ac:dyDescent="0.35">
      <c r="A12" s="8">
        <v>2</v>
      </c>
      <c r="B12" s="2" t="s">
        <v>122</v>
      </c>
      <c r="C12" s="4">
        <v>10</v>
      </c>
      <c r="D12" s="3"/>
    </row>
    <row r="13" spans="1:5" x14ac:dyDescent="0.35">
      <c r="B13" s="2" t="s">
        <v>395</v>
      </c>
      <c r="C13" s="4">
        <v>5</v>
      </c>
      <c r="D13" s="3">
        <f>C13*C7%</f>
        <v>3357186.75</v>
      </c>
    </row>
    <row r="14" spans="1:5" x14ac:dyDescent="0.35">
      <c r="B14" s="2" t="s">
        <v>396</v>
      </c>
      <c r="C14" s="4">
        <v>5</v>
      </c>
      <c r="D14" s="3">
        <f>C14*C7%</f>
        <v>3357186.75</v>
      </c>
    </row>
    <row r="15" spans="1:5" x14ac:dyDescent="0.35">
      <c r="A15" s="8">
        <v>3</v>
      </c>
      <c r="B15" s="2" t="s">
        <v>397</v>
      </c>
      <c r="C15" s="4">
        <v>5</v>
      </c>
      <c r="D15" s="3">
        <f>C15*C7%</f>
        <v>3357186.75</v>
      </c>
    </row>
    <row r="16" spans="1:5" x14ac:dyDescent="0.35">
      <c r="A16" s="8">
        <v>4</v>
      </c>
      <c r="B16" s="2" t="s">
        <v>125</v>
      </c>
      <c r="C16" s="4">
        <v>5</v>
      </c>
      <c r="D16" s="3"/>
    </row>
    <row r="17" spans="1:4" ht="42" x14ac:dyDescent="0.35">
      <c r="B17" s="45" t="s">
        <v>398</v>
      </c>
      <c r="C17" s="3">
        <v>2.5</v>
      </c>
      <c r="D17" s="3">
        <f>C7*C17%</f>
        <v>1678593.375</v>
      </c>
    </row>
    <row r="18" spans="1:4" x14ac:dyDescent="0.35">
      <c r="B18" s="2" t="s">
        <v>399</v>
      </c>
      <c r="C18" s="3">
        <v>2.5</v>
      </c>
      <c r="D18" s="3">
        <f>C7*C18%</f>
        <v>1678593.375</v>
      </c>
    </row>
    <row r="19" spans="1:4" ht="63" x14ac:dyDescent="0.2">
      <c r="A19" s="9">
        <v>5</v>
      </c>
      <c r="B19" s="45" t="s">
        <v>400</v>
      </c>
      <c r="C19" s="46">
        <v>5</v>
      </c>
      <c r="D19" s="47">
        <f>C19*C7%</f>
        <v>3357186.75</v>
      </c>
    </row>
    <row r="20" spans="1:4" x14ac:dyDescent="0.35">
      <c r="A20" s="8">
        <v>6</v>
      </c>
      <c r="B20" s="2" t="s">
        <v>401</v>
      </c>
      <c r="C20" s="4">
        <v>5</v>
      </c>
      <c r="D20" s="3">
        <f>C20*C7%</f>
        <v>3357186.75</v>
      </c>
    </row>
    <row r="21" spans="1:4" x14ac:dyDescent="0.35">
      <c r="A21" s="8">
        <v>7</v>
      </c>
      <c r="B21" s="2" t="s">
        <v>402</v>
      </c>
      <c r="C21" s="4">
        <v>15</v>
      </c>
      <c r="D21" s="3">
        <f>C21*C7%</f>
        <v>10071560.25</v>
      </c>
    </row>
    <row r="22" spans="1:4" x14ac:dyDescent="0.35">
      <c r="A22" s="8">
        <v>8</v>
      </c>
      <c r="B22" s="2" t="s">
        <v>403</v>
      </c>
      <c r="C22" s="4">
        <v>15</v>
      </c>
      <c r="D22" s="3">
        <f>C22*C7%</f>
        <v>10071560.25</v>
      </c>
    </row>
    <row r="23" spans="1:4" x14ac:dyDescent="0.35">
      <c r="A23" s="8">
        <v>9</v>
      </c>
      <c r="B23" s="2" t="s">
        <v>130</v>
      </c>
      <c r="C23" s="4">
        <v>15</v>
      </c>
      <c r="D23" s="3"/>
    </row>
    <row r="24" spans="1:4" x14ac:dyDescent="0.35">
      <c r="B24" s="2" t="s">
        <v>408</v>
      </c>
      <c r="C24" s="4">
        <v>5</v>
      </c>
      <c r="D24" s="3">
        <f>C24*C7%</f>
        <v>3357186.75</v>
      </c>
    </row>
    <row r="25" spans="1:4" x14ac:dyDescent="0.35">
      <c r="B25" s="2" t="s">
        <v>404</v>
      </c>
      <c r="C25" s="4">
        <v>5</v>
      </c>
      <c r="D25" s="3">
        <f>C25*C7%</f>
        <v>3357186.75</v>
      </c>
    </row>
    <row r="26" spans="1:4" x14ac:dyDescent="0.35">
      <c r="B26" s="2" t="s">
        <v>409</v>
      </c>
      <c r="C26" s="4">
        <v>5</v>
      </c>
      <c r="D26" s="3">
        <f>C26*C7%</f>
        <v>3357186.75</v>
      </c>
    </row>
    <row r="27" spans="1:4" x14ac:dyDescent="0.35">
      <c r="A27" s="8">
        <v>10</v>
      </c>
      <c r="B27" s="2" t="s">
        <v>131</v>
      </c>
      <c r="C27" s="4">
        <v>15</v>
      </c>
      <c r="D27" s="3"/>
    </row>
    <row r="28" spans="1:4" x14ac:dyDescent="0.35">
      <c r="B28" s="2" t="s">
        <v>533</v>
      </c>
      <c r="C28" s="3">
        <v>7.5</v>
      </c>
      <c r="D28" s="3">
        <f>C28*C7%</f>
        <v>5035780.125</v>
      </c>
    </row>
    <row r="29" spans="1:4" x14ac:dyDescent="0.35">
      <c r="B29" s="2" t="s">
        <v>405</v>
      </c>
      <c r="C29" s="3">
        <v>7.5</v>
      </c>
      <c r="D29" s="3">
        <f>C29*C7%</f>
        <v>5035780.125</v>
      </c>
    </row>
    <row r="30" spans="1:4" x14ac:dyDescent="0.35">
      <c r="B30" s="2"/>
      <c r="C30" s="2"/>
      <c r="D30" s="6">
        <f>SUM(D10:D29)</f>
        <v>67143735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119"/>
  <sheetViews>
    <sheetView topLeftCell="B1" workbookViewId="0">
      <selection activeCell="B4" sqref="B4"/>
    </sheetView>
  </sheetViews>
  <sheetFormatPr defaultRowHeight="12.75" x14ac:dyDescent="0.2"/>
  <cols>
    <col min="1" max="1" width="13.42578125" style="49" customWidth="1"/>
    <col min="2" max="2" width="8.7109375" style="115" customWidth="1"/>
    <col min="3" max="3" width="81.5703125" style="10" bestFit="1" customWidth="1"/>
    <col min="4" max="4" width="17.28515625" style="10" bestFit="1" customWidth="1"/>
    <col min="5" max="5" width="14.140625" style="10" bestFit="1" customWidth="1"/>
    <col min="6" max="6" width="16.85546875" style="10" bestFit="1" customWidth="1"/>
    <col min="7" max="7" width="15.7109375" style="105" bestFit="1" customWidth="1"/>
    <col min="8" max="16384" width="9.140625" style="10"/>
  </cols>
  <sheetData>
    <row r="1" spans="1:7" s="54" customFormat="1" ht="27" customHeight="1" x14ac:dyDescent="0.2">
      <c r="A1" s="288" t="s">
        <v>406</v>
      </c>
      <c r="B1" s="288"/>
      <c r="C1" s="288"/>
      <c r="D1" s="288"/>
      <c r="G1" s="106"/>
    </row>
    <row r="2" spans="1:7" s="54" customFormat="1" ht="27" customHeight="1" x14ac:dyDescent="0.2">
      <c r="A2" s="53"/>
      <c r="B2" s="114"/>
      <c r="C2" s="53"/>
      <c r="D2" s="53"/>
      <c r="G2" s="106"/>
    </row>
    <row r="3" spans="1:7" ht="42" x14ac:dyDescent="0.2">
      <c r="A3" s="13" t="s">
        <v>134</v>
      </c>
      <c r="B3" s="94" t="s">
        <v>143</v>
      </c>
      <c r="C3" s="13" t="s">
        <v>144</v>
      </c>
      <c r="D3" s="50" t="s">
        <v>387</v>
      </c>
      <c r="E3" s="50" t="s">
        <v>261</v>
      </c>
      <c r="F3" s="50" t="s">
        <v>545</v>
      </c>
      <c r="G3" s="107" t="s">
        <v>386</v>
      </c>
    </row>
    <row r="4" spans="1:7" ht="21" x14ac:dyDescent="0.2">
      <c r="A4" s="41" t="s">
        <v>135</v>
      </c>
      <c r="B4" s="95" t="str">
        <f>LEFT(C4,5)</f>
        <v>10686</v>
      </c>
      <c r="C4" s="30" t="s">
        <v>0</v>
      </c>
      <c r="D4" s="32">
        <v>222616</v>
      </c>
      <c r="E4" s="110">
        <f>VLOOKUP(B4,Payment_60!$B$4:$AO$119,38,FALSE)</f>
        <v>49.5</v>
      </c>
      <c r="F4" s="110">
        <f t="shared" ref="F4:F35" si="0">D4*E4</f>
        <v>11019492</v>
      </c>
      <c r="G4" s="108">
        <f>F4*summary!$C$6/PopUC!$F$118</f>
        <v>1308377.3964649595</v>
      </c>
    </row>
    <row r="5" spans="1:7" ht="21" x14ac:dyDescent="0.2">
      <c r="A5" s="39" t="s">
        <v>135</v>
      </c>
      <c r="B5" s="96" t="str">
        <f t="shared" ref="B5:B67" si="1">LEFT(C5,5)</f>
        <v>10756</v>
      </c>
      <c r="C5" s="20" t="s">
        <v>1</v>
      </c>
      <c r="D5" s="22">
        <v>49444</v>
      </c>
      <c r="E5" s="124">
        <f>VLOOKUP(B5,Payment_60!$B$4:$AO$119,38,FALSE)</f>
        <v>53.5</v>
      </c>
      <c r="F5" s="124">
        <f t="shared" si="0"/>
        <v>2645254</v>
      </c>
      <c r="G5" s="117">
        <f>F5*summary!$C$6/PopUC!$F$118</f>
        <v>314078.95586371131</v>
      </c>
    </row>
    <row r="6" spans="1:7" ht="21" x14ac:dyDescent="0.2">
      <c r="A6" s="39" t="s">
        <v>135</v>
      </c>
      <c r="B6" s="96" t="str">
        <f t="shared" si="1"/>
        <v>10757</v>
      </c>
      <c r="C6" s="20" t="s">
        <v>2</v>
      </c>
      <c r="D6" s="22">
        <v>69588</v>
      </c>
      <c r="E6" s="124">
        <f>VLOOKUP(B6,Payment_60!$B$4:$AO$119,38,FALSE)</f>
        <v>54.875</v>
      </c>
      <c r="F6" s="124">
        <f t="shared" si="0"/>
        <v>3818641.5</v>
      </c>
      <c r="G6" s="117">
        <f>F6*summary!$C$6/PopUC!$F$118</f>
        <v>453398.77952659223</v>
      </c>
    </row>
    <row r="7" spans="1:7" ht="21" x14ac:dyDescent="0.2">
      <c r="A7" s="39" t="s">
        <v>135</v>
      </c>
      <c r="B7" s="96" t="str">
        <f t="shared" si="1"/>
        <v>10758</v>
      </c>
      <c r="C7" s="20" t="s">
        <v>3</v>
      </c>
      <c r="D7" s="22">
        <v>71394</v>
      </c>
      <c r="E7" s="124">
        <f>VLOOKUP(B7,Payment_60!$B$4:$AO$119,38,FALSE)</f>
        <v>51</v>
      </c>
      <c r="F7" s="124">
        <f t="shared" si="0"/>
        <v>3641094</v>
      </c>
      <c r="G7" s="117">
        <f>F7*summary!$C$6/PopUC!$F$118</f>
        <v>432318.03135790513</v>
      </c>
    </row>
    <row r="8" spans="1:7" ht="21" x14ac:dyDescent="0.2">
      <c r="A8" s="39" t="s">
        <v>135</v>
      </c>
      <c r="B8" s="96" t="str">
        <f t="shared" si="1"/>
        <v>10759</v>
      </c>
      <c r="C8" s="20" t="s">
        <v>4</v>
      </c>
      <c r="D8" s="22">
        <v>49480</v>
      </c>
      <c r="E8" s="124">
        <f>VLOOKUP(B8,Payment_60!$B$4:$AO$119,38,FALSE)</f>
        <v>48</v>
      </c>
      <c r="F8" s="124">
        <f t="shared" si="0"/>
        <v>2375040</v>
      </c>
      <c r="G8" s="117">
        <f>F8*summary!$C$6/PopUC!$F$118</f>
        <v>281995.63570626825</v>
      </c>
    </row>
    <row r="9" spans="1:7" ht="21" x14ac:dyDescent="0.2">
      <c r="A9" s="39" t="s">
        <v>135</v>
      </c>
      <c r="B9" s="96" t="str">
        <f t="shared" si="1"/>
        <v>10760</v>
      </c>
      <c r="C9" s="20" t="s">
        <v>5</v>
      </c>
      <c r="D9" s="22">
        <v>57556</v>
      </c>
      <c r="E9" s="124">
        <f>VLOOKUP(B9,Payment_60!$B$4:$AO$119,38,FALSE)</f>
        <v>50.714285714285708</v>
      </c>
      <c r="F9" s="124">
        <f t="shared" si="0"/>
        <v>2918911.4285714282</v>
      </c>
      <c r="G9" s="117">
        <f>F9*summary!$C$6/PopUC!$F$118</f>
        <v>346571.124642234</v>
      </c>
    </row>
    <row r="10" spans="1:7" ht="21" x14ac:dyDescent="0.2">
      <c r="A10" s="39" t="s">
        <v>135</v>
      </c>
      <c r="B10" s="96" t="str">
        <f t="shared" si="1"/>
        <v>13815</v>
      </c>
      <c r="C10" s="20" t="s">
        <v>6</v>
      </c>
      <c r="D10" s="22">
        <v>54165</v>
      </c>
      <c r="E10" s="124">
        <f>VLOOKUP(B10,Payment_60!$B$4:$AO$119,38,FALSE)</f>
        <v>53.5</v>
      </c>
      <c r="F10" s="124">
        <f t="shared" si="0"/>
        <v>2897827.5</v>
      </c>
      <c r="G10" s="117">
        <f>F10*summary!$C$6/PopUC!$F$118</f>
        <v>344067.76645008335</v>
      </c>
    </row>
    <row r="11" spans="1:7" ht="21" x14ac:dyDescent="0.2">
      <c r="A11" s="39" t="s">
        <v>135</v>
      </c>
      <c r="B11" s="96" t="str">
        <f t="shared" si="1"/>
        <v>21428</v>
      </c>
      <c r="C11" s="20" t="s">
        <v>7</v>
      </c>
      <c r="D11" s="22">
        <v>4477</v>
      </c>
      <c r="E11" s="124">
        <f>VLOOKUP(B11,Payment_60!$B$4:$AO$119,38,FALSE)</f>
        <v>60.333333333333329</v>
      </c>
      <c r="F11" s="124">
        <f t="shared" si="0"/>
        <v>270112.33333333331</v>
      </c>
      <c r="G11" s="117">
        <f>F11*summary!$C$6/PopUC!$F$118</f>
        <v>32071.248968622323</v>
      </c>
    </row>
    <row r="12" spans="1:7" ht="21" x14ac:dyDescent="0.2">
      <c r="A12" s="39" t="s">
        <v>135</v>
      </c>
      <c r="B12" s="96" t="str">
        <f t="shared" si="1"/>
        <v>21429</v>
      </c>
      <c r="C12" s="20" t="s">
        <v>8</v>
      </c>
      <c r="D12" s="22">
        <v>10684</v>
      </c>
      <c r="E12" s="124">
        <f>VLOOKUP(B12,Payment_60!$B$4:$AO$119,38,FALSE)</f>
        <v>72</v>
      </c>
      <c r="F12" s="124">
        <f t="shared" si="0"/>
        <v>769248</v>
      </c>
      <c r="G12" s="117">
        <f>F12*summary!$C$6/PopUC!$F$118</f>
        <v>91335.126471880649</v>
      </c>
    </row>
    <row r="13" spans="1:7" ht="21" x14ac:dyDescent="0.2">
      <c r="A13" s="39" t="s">
        <v>135</v>
      </c>
      <c r="B13" s="96" t="str">
        <f t="shared" si="1"/>
        <v>21430</v>
      </c>
      <c r="C13" s="20" t="s">
        <v>9</v>
      </c>
      <c r="D13" s="22">
        <v>11606</v>
      </c>
      <c r="E13" s="124">
        <f>VLOOKUP(B13,Payment_60!$B$4:$AO$119,38,FALSE)</f>
        <v>75</v>
      </c>
      <c r="F13" s="124">
        <f t="shared" si="0"/>
        <v>870450</v>
      </c>
      <c r="G13" s="117">
        <f>F13*summary!$C$6/PopUC!$F$118</f>
        <v>103351.14402305696</v>
      </c>
    </row>
    <row r="14" spans="1:7" ht="21" x14ac:dyDescent="0.2">
      <c r="A14" s="39" t="s">
        <v>135</v>
      </c>
      <c r="B14" s="96" t="str">
        <f t="shared" si="1"/>
        <v>22604</v>
      </c>
      <c r="C14" s="20" t="s">
        <v>10</v>
      </c>
      <c r="D14" s="22">
        <v>11032</v>
      </c>
      <c r="E14" s="124">
        <f>VLOOKUP(B14,Payment_60!$B$4:$AO$119,38,FALSE)</f>
        <v>61.5</v>
      </c>
      <c r="F14" s="124">
        <f t="shared" si="0"/>
        <v>678468</v>
      </c>
      <c r="G14" s="117">
        <f>F14*summary!$C$6/PopUC!$F$118</f>
        <v>80556.544296668857</v>
      </c>
    </row>
    <row r="15" spans="1:7" ht="21" x14ac:dyDescent="0.2">
      <c r="A15" s="39" t="s">
        <v>135</v>
      </c>
      <c r="B15" s="96" t="str">
        <f t="shared" si="1"/>
        <v>22868</v>
      </c>
      <c r="C15" s="20" t="s">
        <v>11</v>
      </c>
      <c r="D15" s="22">
        <v>16062</v>
      </c>
      <c r="E15" s="124">
        <f>VLOOKUP(B15,Payment_60!$B$4:$AO$119,38,FALSE)</f>
        <v>59.5</v>
      </c>
      <c r="F15" s="124">
        <f t="shared" si="0"/>
        <v>955689</v>
      </c>
      <c r="G15" s="117">
        <f>F15*summary!$C$6/PopUC!$F$118</f>
        <v>113471.82661870444</v>
      </c>
    </row>
    <row r="16" spans="1:7" ht="21" x14ac:dyDescent="0.2">
      <c r="A16" s="39" t="s">
        <v>135</v>
      </c>
      <c r="B16" s="96" t="str">
        <f t="shared" si="1"/>
        <v>22970</v>
      </c>
      <c r="C16" s="20" t="s">
        <v>12</v>
      </c>
      <c r="D16" s="22">
        <v>8582</v>
      </c>
      <c r="E16" s="124">
        <f>VLOOKUP(B16,Payment_60!$B$4:$AO$119,38,FALSE)</f>
        <v>62</v>
      </c>
      <c r="F16" s="124">
        <f t="shared" si="0"/>
        <v>532084</v>
      </c>
      <c r="G16" s="117">
        <f>F16*summary!$C$6/PopUC!$F$118</f>
        <v>63175.932122883838</v>
      </c>
    </row>
    <row r="17" spans="1:7" ht="21" x14ac:dyDescent="0.2">
      <c r="A17" s="39" t="s">
        <v>135</v>
      </c>
      <c r="B17" s="96" t="str">
        <f t="shared" si="1"/>
        <v>22971</v>
      </c>
      <c r="C17" s="20" t="s">
        <v>13</v>
      </c>
      <c r="D17" s="22">
        <v>10980</v>
      </c>
      <c r="E17" s="124">
        <f>VLOOKUP(B17,Payment_60!$B$4:$AO$119,38,FALSE)</f>
        <v>67</v>
      </c>
      <c r="F17" s="124">
        <f t="shared" si="0"/>
        <v>735660</v>
      </c>
      <c r="G17" s="117">
        <f>F17*summary!$C$6/PopUC!$F$118</f>
        <v>87347.122306855163</v>
      </c>
    </row>
    <row r="18" spans="1:7" ht="21" x14ac:dyDescent="0.2">
      <c r="A18" s="39" t="s">
        <v>135</v>
      </c>
      <c r="B18" s="96" t="str">
        <f t="shared" si="1"/>
        <v>23763</v>
      </c>
      <c r="C18" s="20" t="s">
        <v>14</v>
      </c>
      <c r="D18" s="22">
        <v>6263</v>
      </c>
      <c r="E18" s="124">
        <f>VLOOKUP(B18,Payment_60!$B$4:$AO$119,38,FALSE)</f>
        <v>54</v>
      </c>
      <c r="F18" s="124">
        <f t="shared" si="0"/>
        <v>338202</v>
      </c>
      <c r="G18" s="117">
        <f>F18*summary!$C$6/PopUC!$F$118</f>
        <v>40155.739687386878</v>
      </c>
    </row>
    <row r="19" spans="1:7" ht="21" x14ac:dyDescent="0.2">
      <c r="A19" s="39" t="s">
        <v>135</v>
      </c>
      <c r="B19" s="96" t="str">
        <f t="shared" si="1"/>
        <v>23764</v>
      </c>
      <c r="C19" s="20" t="s">
        <v>15</v>
      </c>
      <c r="D19" s="22">
        <v>8553</v>
      </c>
      <c r="E19" s="124">
        <f>VLOOKUP(B19,Payment_60!$B$4:$AO$119,38,FALSE)</f>
        <v>68.5</v>
      </c>
      <c r="F19" s="124">
        <f t="shared" si="0"/>
        <v>585880.5</v>
      </c>
      <c r="G19" s="117">
        <f>F19*summary!$C$6/PopUC!$F$118</f>
        <v>69563.352215291656</v>
      </c>
    </row>
    <row r="20" spans="1:7" ht="21" x14ac:dyDescent="0.2">
      <c r="A20" s="39" t="s">
        <v>135</v>
      </c>
      <c r="B20" s="96" t="str">
        <f t="shared" si="1"/>
        <v>23820</v>
      </c>
      <c r="C20" s="20" t="s">
        <v>16</v>
      </c>
      <c r="D20" s="22">
        <v>10912</v>
      </c>
      <c r="E20" s="124">
        <f>VLOOKUP(B20,Payment_60!$B$4:$AO$119,38,FALSE)</f>
        <v>73</v>
      </c>
      <c r="F20" s="124">
        <f t="shared" si="0"/>
        <v>796576</v>
      </c>
      <c r="G20" s="117">
        <f>F20*summary!$C$6/PopUC!$F$118</f>
        <v>94579.862026894843</v>
      </c>
    </row>
    <row r="21" spans="1:7" ht="21" x14ac:dyDescent="0.2">
      <c r="A21" s="39" t="s">
        <v>135</v>
      </c>
      <c r="B21" s="96" t="str">
        <f t="shared" si="1"/>
        <v>23821</v>
      </c>
      <c r="C21" s="20" t="s">
        <v>17</v>
      </c>
      <c r="D21" s="22">
        <v>12640</v>
      </c>
      <c r="E21" s="124">
        <f>VLOOKUP(B21,Payment_60!$B$4:$AO$119,38,FALSE)</f>
        <v>60.5</v>
      </c>
      <c r="F21" s="124">
        <f t="shared" si="0"/>
        <v>764720</v>
      </c>
      <c r="G21" s="117">
        <f>F21*summary!$C$6/PopUC!$F$118</f>
        <v>90797.5034261728</v>
      </c>
    </row>
    <row r="22" spans="1:7" ht="21" x14ac:dyDescent="0.2">
      <c r="A22" s="39" t="s">
        <v>135</v>
      </c>
      <c r="B22" s="96" t="str">
        <f t="shared" si="1"/>
        <v>23822</v>
      </c>
      <c r="C22" s="20" t="s">
        <v>18</v>
      </c>
      <c r="D22" s="22">
        <v>11235</v>
      </c>
      <c r="E22" s="124">
        <f>VLOOKUP(B22,Payment_60!$B$4:$AO$119,38,FALSE)</f>
        <v>67.5</v>
      </c>
      <c r="F22" s="124">
        <f t="shared" si="0"/>
        <v>758362.5</v>
      </c>
      <c r="G22" s="117">
        <f>F22*summary!$C$6/PopUC!$F$118</f>
        <v>90042.658348194076</v>
      </c>
    </row>
    <row r="23" spans="1:7" ht="21" x14ac:dyDescent="0.2">
      <c r="A23" s="39" t="s">
        <v>135</v>
      </c>
      <c r="B23" s="96" t="str">
        <f t="shared" si="1"/>
        <v>23836</v>
      </c>
      <c r="C23" s="20" t="s">
        <v>19</v>
      </c>
      <c r="D23" s="22">
        <v>8358</v>
      </c>
      <c r="E23" s="124">
        <f>VLOOKUP(B23,Payment_60!$B$4:$AO$119,38,FALSE)</f>
        <v>66</v>
      </c>
      <c r="F23" s="124">
        <f t="shared" si="0"/>
        <v>551628</v>
      </c>
      <c r="G23" s="117">
        <f>F23*summary!$C$6/PopUC!$F$118</f>
        <v>65496.449968580455</v>
      </c>
    </row>
    <row r="24" spans="1:7" ht="21" x14ac:dyDescent="0.2">
      <c r="A24" s="39" t="s">
        <v>135</v>
      </c>
      <c r="B24" s="96" t="str">
        <f t="shared" si="1"/>
        <v>23918</v>
      </c>
      <c r="C24" s="20" t="s">
        <v>20</v>
      </c>
      <c r="D24" s="22">
        <v>17804</v>
      </c>
      <c r="E24" s="124">
        <f>VLOOKUP(B24,Payment_60!$B$4:$AO$119,38,FALSE)</f>
        <v>63</v>
      </c>
      <c r="F24" s="124">
        <f t="shared" si="0"/>
        <v>1121652</v>
      </c>
      <c r="G24" s="117">
        <f>F24*summary!$C$6/PopUC!$F$118</f>
        <v>133177.11229335386</v>
      </c>
    </row>
    <row r="25" spans="1:7" ht="21" x14ac:dyDescent="0.2">
      <c r="A25" s="39" t="s">
        <v>135</v>
      </c>
      <c r="B25" s="96" t="str">
        <f t="shared" si="1"/>
        <v>23933</v>
      </c>
      <c r="C25" s="20" t="s">
        <v>21</v>
      </c>
      <c r="D25" s="22">
        <v>9548</v>
      </c>
      <c r="E25" s="124">
        <f>VLOOKUP(B25,Payment_60!$B$4:$AO$119,38,FALSE)</f>
        <v>63</v>
      </c>
      <c r="F25" s="124">
        <f t="shared" si="0"/>
        <v>601524</v>
      </c>
      <c r="G25" s="117">
        <f>F25*summary!$C$6/PopUC!$F$118</f>
        <v>71420.751975788735</v>
      </c>
    </row>
    <row r="26" spans="1:7" ht="21" x14ac:dyDescent="0.2">
      <c r="A26" s="39" t="s">
        <v>135</v>
      </c>
      <c r="B26" s="96" t="str">
        <f t="shared" si="1"/>
        <v>28866</v>
      </c>
      <c r="C26" s="20" t="s">
        <v>22</v>
      </c>
      <c r="D26" s="22">
        <v>1324</v>
      </c>
      <c r="E26" s="124">
        <f>VLOOKUP(B26,Payment_60!$B$4:$AO$119,38,FALSE)</f>
        <v>57.5</v>
      </c>
      <c r="F26" s="124">
        <f t="shared" si="0"/>
        <v>76130</v>
      </c>
      <c r="G26" s="117">
        <f>F26*summary!$C$6/PopUC!$F$118</f>
        <v>9039.1436549776845</v>
      </c>
    </row>
    <row r="27" spans="1:7" ht="21" x14ac:dyDescent="0.2">
      <c r="A27" s="42" t="s">
        <v>135</v>
      </c>
      <c r="B27" s="97" t="str">
        <f t="shared" si="1"/>
        <v>28875</v>
      </c>
      <c r="C27" s="34" t="s">
        <v>23</v>
      </c>
      <c r="D27" s="36">
        <v>10481</v>
      </c>
      <c r="E27" s="111">
        <f>VLOOKUP(B27,Payment_60!$B$4:$AO$119,38,FALSE)</f>
        <v>48</v>
      </c>
      <c r="F27" s="111">
        <f t="shared" si="0"/>
        <v>503088</v>
      </c>
      <c r="G27" s="109">
        <f>F27*summary!$C$6/PopUC!$F$118</f>
        <v>59733.149915873029</v>
      </c>
    </row>
    <row r="28" spans="1:7" ht="21" x14ac:dyDescent="0.2">
      <c r="A28" s="41" t="s">
        <v>136</v>
      </c>
      <c r="B28" s="95" t="str">
        <f t="shared" si="1"/>
        <v>01130</v>
      </c>
      <c r="C28" s="30" t="s">
        <v>24</v>
      </c>
      <c r="D28" s="32">
        <v>5861</v>
      </c>
      <c r="E28" s="110">
        <f>VLOOKUP(B28,Payment_60!$B$4:$AO$119,38,FALSE)</f>
        <v>68.5</v>
      </c>
      <c r="F28" s="110">
        <f t="shared" si="0"/>
        <v>401478.5</v>
      </c>
      <c r="G28" s="108">
        <f>F28*summary!$C$6/PopUC!$F$118</f>
        <v>47668.748665243118</v>
      </c>
    </row>
    <row r="29" spans="1:7" ht="21" x14ac:dyDescent="0.2">
      <c r="A29" s="39" t="s">
        <v>136</v>
      </c>
      <c r="B29" s="96" t="str">
        <f t="shared" si="1"/>
        <v>10687</v>
      </c>
      <c r="C29" s="20" t="s">
        <v>25</v>
      </c>
      <c r="D29" s="22">
        <v>142320</v>
      </c>
      <c r="E29" s="124">
        <f>VLOOKUP(B29,Payment_60!$B$4:$AO$119,38,FALSE)</f>
        <v>58</v>
      </c>
      <c r="F29" s="124">
        <f t="shared" si="0"/>
        <v>8254560</v>
      </c>
      <c r="G29" s="117">
        <f>F29*summary!$C$6/PopUC!$F$118</f>
        <v>980088.71205349534</v>
      </c>
    </row>
    <row r="30" spans="1:7" ht="21" x14ac:dyDescent="0.2">
      <c r="A30" s="39" t="s">
        <v>136</v>
      </c>
      <c r="B30" s="96" t="str">
        <f t="shared" si="1"/>
        <v>10761</v>
      </c>
      <c r="C30" s="20" t="s">
        <v>26</v>
      </c>
      <c r="D30" s="22">
        <v>86608</v>
      </c>
      <c r="E30" s="124">
        <f>VLOOKUP(B30,Payment_60!$B$4:$AO$119,38,FALSE)</f>
        <v>66.214285714285722</v>
      </c>
      <c r="F30" s="124">
        <f t="shared" si="0"/>
        <v>5734686.8571428582</v>
      </c>
      <c r="G30" s="117">
        <f>F30*summary!$C$6/PopUC!$F$118</f>
        <v>680896.60210202006</v>
      </c>
    </row>
    <row r="31" spans="1:7" ht="21" x14ac:dyDescent="0.2">
      <c r="A31" s="39" t="s">
        <v>136</v>
      </c>
      <c r="B31" s="96" t="str">
        <f t="shared" si="1"/>
        <v>10762</v>
      </c>
      <c r="C31" s="20" t="s">
        <v>27</v>
      </c>
      <c r="D31" s="22">
        <v>81538</v>
      </c>
      <c r="E31" s="124">
        <f>VLOOKUP(B31,Payment_60!$B$4:$AO$119,38,FALSE)</f>
        <v>52</v>
      </c>
      <c r="F31" s="124">
        <f t="shared" si="0"/>
        <v>4239976</v>
      </c>
      <c r="G31" s="117">
        <f>F31*summary!$C$6/PopUC!$F$118</f>
        <v>503425.09073502774</v>
      </c>
    </row>
    <row r="32" spans="1:7" ht="21" x14ac:dyDescent="0.2">
      <c r="A32" s="39" t="s">
        <v>136</v>
      </c>
      <c r="B32" s="96" t="str">
        <f t="shared" si="1"/>
        <v>10763</v>
      </c>
      <c r="C32" s="20" t="s">
        <v>28</v>
      </c>
      <c r="D32" s="22">
        <v>45803</v>
      </c>
      <c r="E32" s="124">
        <f>VLOOKUP(B32,Payment_60!$B$4:$AO$119,38,FALSE)</f>
        <v>43.833333333333336</v>
      </c>
      <c r="F32" s="124">
        <f t="shared" si="0"/>
        <v>2007698.1666666667</v>
      </c>
      <c r="G32" s="117">
        <f>F32*summary!$C$6/PopUC!$F$118</f>
        <v>238380.03604801433</v>
      </c>
    </row>
    <row r="33" spans="1:7" ht="21" x14ac:dyDescent="0.2">
      <c r="A33" s="39" t="s">
        <v>136</v>
      </c>
      <c r="B33" s="96" t="str">
        <f t="shared" si="1"/>
        <v>10764</v>
      </c>
      <c r="C33" s="20" t="s">
        <v>29</v>
      </c>
      <c r="D33" s="22">
        <v>32667</v>
      </c>
      <c r="E33" s="124">
        <f>VLOOKUP(B33,Payment_60!$B$4:$AO$119,38,FALSE)</f>
        <v>63.714285714285708</v>
      </c>
      <c r="F33" s="124">
        <f t="shared" si="0"/>
        <v>2081354.5714285711</v>
      </c>
      <c r="G33" s="117">
        <f>F33*summary!$C$6/PopUC!$F$118</f>
        <v>247125.48230772847</v>
      </c>
    </row>
    <row r="34" spans="1:7" ht="21" x14ac:dyDescent="0.2">
      <c r="A34" s="39" t="s">
        <v>136</v>
      </c>
      <c r="B34" s="96" t="str">
        <f t="shared" si="1"/>
        <v>10765</v>
      </c>
      <c r="C34" s="20" t="s">
        <v>30</v>
      </c>
      <c r="D34" s="22">
        <v>28672</v>
      </c>
      <c r="E34" s="124">
        <f>VLOOKUP(B34,Payment_60!$B$4:$AO$119,38,FALSE)</f>
        <v>54</v>
      </c>
      <c r="F34" s="124">
        <f t="shared" si="0"/>
        <v>1548288</v>
      </c>
      <c r="G34" s="117">
        <f>F34*summary!$C$6/PopUC!$F$118</f>
        <v>183832.88652670549</v>
      </c>
    </row>
    <row r="35" spans="1:7" ht="21" x14ac:dyDescent="0.2">
      <c r="A35" s="39" t="s">
        <v>136</v>
      </c>
      <c r="B35" s="96" t="str">
        <f t="shared" si="1"/>
        <v>10766</v>
      </c>
      <c r="C35" s="20" t="s">
        <v>31</v>
      </c>
      <c r="D35" s="22">
        <v>59433</v>
      </c>
      <c r="E35" s="124">
        <f>VLOOKUP(B35,Payment_60!$B$4:$AO$119,38,FALSE)</f>
        <v>61.888888888888886</v>
      </c>
      <c r="F35" s="124">
        <f t="shared" si="0"/>
        <v>3678242.333333333</v>
      </c>
      <c r="G35" s="117">
        <f>F35*summary!$C$6/PopUC!$F$118</f>
        <v>436728.76459766604</v>
      </c>
    </row>
    <row r="36" spans="1:7" ht="21" x14ac:dyDescent="0.2">
      <c r="A36" s="39" t="s">
        <v>136</v>
      </c>
      <c r="B36" s="96" t="str">
        <f t="shared" si="1"/>
        <v>10767</v>
      </c>
      <c r="C36" s="20" t="s">
        <v>32</v>
      </c>
      <c r="D36" s="22">
        <v>22963</v>
      </c>
      <c r="E36" s="124">
        <f>VLOOKUP(B36,Payment_60!$B$4:$AO$119,38,FALSE)</f>
        <v>57.2</v>
      </c>
      <c r="F36" s="124">
        <f t="shared" ref="F36:F67" si="2">D36*E36</f>
        <v>1313483.6000000001</v>
      </c>
      <c r="G36" s="117">
        <f>F36*summary!$C$6/PopUC!$F$118</f>
        <v>155953.85457582094</v>
      </c>
    </row>
    <row r="37" spans="1:7" ht="21" x14ac:dyDescent="0.2">
      <c r="A37" s="39" t="s">
        <v>136</v>
      </c>
      <c r="B37" s="96" t="str">
        <f t="shared" si="1"/>
        <v>11802</v>
      </c>
      <c r="C37" s="20" t="s">
        <v>33</v>
      </c>
      <c r="D37" s="22">
        <v>27804</v>
      </c>
      <c r="E37" s="124">
        <f>VLOOKUP(B37,Payment_60!$B$4:$AO$119,38,FALSE)</f>
        <v>68.5</v>
      </c>
      <c r="F37" s="124">
        <f t="shared" si="2"/>
        <v>1904574</v>
      </c>
      <c r="G37" s="117">
        <f>F37*summary!$C$6/PopUC!$F$118</f>
        <v>226135.79387278957</v>
      </c>
    </row>
    <row r="38" spans="1:7" ht="21" x14ac:dyDescent="0.2">
      <c r="A38" s="39" t="s">
        <v>136</v>
      </c>
      <c r="B38" s="96" t="str">
        <f t="shared" si="1"/>
        <v>13778</v>
      </c>
      <c r="C38" s="20" t="s">
        <v>34</v>
      </c>
      <c r="D38" s="22">
        <v>19127</v>
      </c>
      <c r="E38" s="124">
        <f>VLOOKUP(B38,Payment_60!$B$4:$AO$119,38,FALSE)</f>
        <v>60.5</v>
      </c>
      <c r="F38" s="124">
        <f t="shared" si="2"/>
        <v>1157183.5</v>
      </c>
      <c r="G38" s="117">
        <f>F38*summary!$C$6/PopUC!$F$118</f>
        <v>137395.87405319678</v>
      </c>
    </row>
    <row r="39" spans="1:7" ht="21" x14ac:dyDescent="0.2">
      <c r="A39" s="39" t="s">
        <v>136</v>
      </c>
      <c r="B39" s="96" t="str">
        <f t="shared" si="1"/>
        <v>23947</v>
      </c>
      <c r="C39" s="20" t="s">
        <v>35</v>
      </c>
      <c r="D39" s="22">
        <v>11533</v>
      </c>
      <c r="E39" s="124">
        <f>VLOOKUP(B39,Payment_60!$B$4:$AO$119,38,FALSE)</f>
        <v>71.5</v>
      </c>
      <c r="F39" s="124">
        <f t="shared" si="2"/>
        <v>824609.5</v>
      </c>
      <c r="G39" s="117">
        <f>F39*summary!$C$6/PopUC!$F$118</f>
        <v>97908.363716791297</v>
      </c>
    </row>
    <row r="40" spans="1:7" ht="21" x14ac:dyDescent="0.2">
      <c r="A40" s="39" t="s">
        <v>136</v>
      </c>
      <c r="B40" s="96" t="str">
        <f t="shared" si="1"/>
        <v>23948</v>
      </c>
      <c r="C40" s="20" t="s">
        <v>36</v>
      </c>
      <c r="D40" s="22">
        <v>11253</v>
      </c>
      <c r="E40" s="124">
        <f>VLOOKUP(B40,Payment_60!$B$4:$AO$119,38,FALSE)</f>
        <v>70</v>
      </c>
      <c r="F40" s="124">
        <f t="shared" si="2"/>
        <v>787710</v>
      </c>
      <c r="G40" s="117">
        <f>F40*summary!$C$6/PopUC!$F$118</f>
        <v>93527.17520639002</v>
      </c>
    </row>
    <row r="41" spans="1:7" ht="21" x14ac:dyDescent="0.2">
      <c r="A41" s="39" t="s">
        <v>136</v>
      </c>
      <c r="B41" s="96" t="str">
        <f t="shared" si="1"/>
        <v>24041</v>
      </c>
      <c r="C41" s="20" t="s">
        <v>37</v>
      </c>
      <c r="D41" s="22">
        <v>9398</v>
      </c>
      <c r="E41" s="124">
        <f>VLOOKUP(B41,Payment_60!$B$4:$AO$119,38,FALSE)</f>
        <v>68</v>
      </c>
      <c r="F41" s="124">
        <f t="shared" si="2"/>
        <v>639064</v>
      </c>
      <c r="G41" s="117">
        <f>F41*summary!$C$6/PopUC!$F$118</f>
        <v>75877.988975760658</v>
      </c>
    </row>
    <row r="42" spans="1:7" ht="21" x14ac:dyDescent="0.2">
      <c r="A42" s="39" t="s">
        <v>136</v>
      </c>
      <c r="B42" s="96" t="str">
        <f t="shared" si="1"/>
        <v>24042</v>
      </c>
      <c r="C42" s="20" t="s">
        <v>38</v>
      </c>
      <c r="D42" s="22">
        <v>9813</v>
      </c>
      <c r="E42" s="124">
        <f>VLOOKUP(B42,Payment_60!$B$4:$AO$119,38,FALSE)</f>
        <v>90</v>
      </c>
      <c r="F42" s="124">
        <f t="shared" si="2"/>
        <v>883170</v>
      </c>
      <c r="G42" s="117">
        <f>F42*summary!$C$6/PopUC!$F$118</f>
        <v>104861.42784403838</v>
      </c>
    </row>
    <row r="43" spans="1:7" ht="21" x14ac:dyDescent="0.2">
      <c r="A43" s="39" t="s">
        <v>136</v>
      </c>
      <c r="B43" s="96" t="str">
        <f t="shared" si="1"/>
        <v>24192</v>
      </c>
      <c r="C43" s="20" t="s">
        <v>39</v>
      </c>
      <c r="D43" s="22">
        <v>4418</v>
      </c>
      <c r="E43" s="124">
        <f>VLOOKUP(B43,Payment_60!$B$4:$AO$119,38,FALSE)</f>
        <v>54</v>
      </c>
      <c r="F43" s="124">
        <f t="shared" si="2"/>
        <v>238572</v>
      </c>
      <c r="G43" s="117">
        <f>F43*summary!$C$6/PopUC!$F$118</f>
        <v>28326.370419746963</v>
      </c>
    </row>
    <row r="44" spans="1:7" ht="21" x14ac:dyDescent="0.2">
      <c r="A44" s="39" t="s">
        <v>136</v>
      </c>
      <c r="B44" s="96" t="str">
        <f t="shared" si="1"/>
        <v>24698</v>
      </c>
      <c r="C44" s="20" t="s">
        <v>40</v>
      </c>
      <c r="D44" s="22">
        <v>3183</v>
      </c>
      <c r="E44" s="124">
        <f>VLOOKUP(B44,Payment_60!$B$4:$AO$119,38,FALSE)</f>
        <v>50</v>
      </c>
      <c r="F44" s="124">
        <f t="shared" si="2"/>
        <v>159150</v>
      </c>
      <c r="G44" s="117">
        <f>F44*summary!$C$6/PopUC!$F$118</f>
        <v>18896.357712986977</v>
      </c>
    </row>
    <row r="45" spans="1:7" ht="21" x14ac:dyDescent="0.2">
      <c r="A45" s="39" t="s">
        <v>136</v>
      </c>
      <c r="B45" s="96" t="str">
        <f t="shared" si="1"/>
        <v>24707</v>
      </c>
      <c r="C45" s="20" t="s">
        <v>41</v>
      </c>
      <c r="D45" s="22">
        <v>4377</v>
      </c>
      <c r="E45" s="124">
        <f>VLOOKUP(B45,Payment_60!$B$4:$AO$119,38,FALSE)</f>
        <v>75</v>
      </c>
      <c r="F45" s="124">
        <f t="shared" si="2"/>
        <v>328275</v>
      </c>
      <c r="G45" s="117">
        <f>F45*summary!$C$6/PopUC!$F$118</f>
        <v>38977.077148795477</v>
      </c>
    </row>
    <row r="46" spans="1:7" ht="21" x14ac:dyDescent="0.2">
      <c r="A46" s="39" t="s">
        <v>136</v>
      </c>
      <c r="B46" s="96" t="str">
        <f t="shared" si="1"/>
        <v>24924</v>
      </c>
      <c r="C46" s="20" t="s">
        <v>42</v>
      </c>
      <c r="D46" s="22">
        <v>13155</v>
      </c>
      <c r="E46" s="124">
        <f>VLOOKUP(B46,Payment_60!$B$4:$AO$119,38,FALSE)</f>
        <v>66</v>
      </c>
      <c r="F46" s="124">
        <f t="shared" si="2"/>
        <v>868230</v>
      </c>
      <c r="G46" s="117">
        <f>F46*summary!$C$6/PopUC!$F$118</f>
        <v>103087.55675241396</v>
      </c>
    </row>
    <row r="47" spans="1:7" ht="21" x14ac:dyDescent="0.2">
      <c r="A47" s="39" t="s">
        <v>136</v>
      </c>
      <c r="B47" s="96" t="str">
        <f t="shared" si="1"/>
        <v>24925</v>
      </c>
      <c r="C47" s="20" t="s">
        <v>43</v>
      </c>
      <c r="D47" s="22">
        <v>8652</v>
      </c>
      <c r="E47" s="124">
        <f>VLOOKUP(B47,Payment_60!$B$4:$AO$119,38,FALSE)</f>
        <v>60.5</v>
      </c>
      <c r="F47" s="124">
        <f t="shared" si="2"/>
        <v>523446</v>
      </c>
      <c r="G47" s="117">
        <f>F47*summary!$C$6/PopUC!$F$118</f>
        <v>62150.316427472077</v>
      </c>
    </row>
    <row r="48" spans="1:7" ht="21" x14ac:dyDescent="0.2">
      <c r="A48" s="39" t="s">
        <v>136</v>
      </c>
      <c r="B48" s="96" t="str">
        <f t="shared" si="1"/>
        <v>28012</v>
      </c>
      <c r="C48" s="20" t="s">
        <v>44</v>
      </c>
      <c r="D48" s="22">
        <v>8656</v>
      </c>
      <c r="E48" s="124">
        <f>VLOOKUP(B48,Payment_60!$B$4:$AO$119,38,FALSE)</f>
        <v>55.5</v>
      </c>
      <c r="F48" s="124">
        <f t="shared" si="2"/>
        <v>480408</v>
      </c>
      <c r="G48" s="117">
        <f>F48*summary!$C$6/PopUC!$F$118</f>
        <v>57040.285367141987</v>
      </c>
    </row>
    <row r="49" spans="1:7" ht="21" x14ac:dyDescent="0.2">
      <c r="A49" s="39" t="s">
        <v>136</v>
      </c>
      <c r="B49" s="96" t="str">
        <f t="shared" si="1"/>
        <v>28013</v>
      </c>
      <c r="C49" s="20" t="s">
        <v>45</v>
      </c>
      <c r="D49" s="22">
        <v>8068</v>
      </c>
      <c r="E49" s="124">
        <f>VLOOKUP(B49,Payment_60!$B$4:$AO$119,38,FALSE)</f>
        <v>75.5</v>
      </c>
      <c r="F49" s="124">
        <f t="shared" si="2"/>
        <v>609134</v>
      </c>
      <c r="G49" s="117">
        <f>F49*summary!$C$6/PopUC!$F$118</f>
        <v>72324.310142272123</v>
      </c>
    </row>
    <row r="50" spans="1:7" ht="21" x14ac:dyDescent="0.2">
      <c r="A50" s="39" t="s">
        <v>136</v>
      </c>
      <c r="B50" s="96" t="str">
        <f t="shared" si="1"/>
        <v>31157</v>
      </c>
      <c r="C50" s="20" t="s">
        <v>46</v>
      </c>
      <c r="D50" s="22">
        <v>8085</v>
      </c>
      <c r="E50" s="124">
        <f>VLOOKUP(B50,Payment_60!$B$4:$AO$119,38,FALSE)</f>
        <v>75</v>
      </c>
      <c r="F50" s="124">
        <f t="shared" si="2"/>
        <v>606375</v>
      </c>
      <c r="G50" s="117">
        <f>F50*summary!$C$6/PopUC!$F$118</f>
        <v>71996.725782045105</v>
      </c>
    </row>
    <row r="51" spans="1:7" ht="21" x14ac:dyDescent="0.2">
      <c r="A51" s="39" t="s">
        <v>136</v>
      </c>
      <c r="B51" s="96" t="str">
        <f t="shared" si="1"/>
        <v>31158</v>
      </c>
      <c r="C51" s="20" t="s">
        <v>47</v>
      </c>
      <c r="D51" s="22">
        <v>10523</v>
      </c>
      <c r="E51" s="124">
        <f>VLOOKUP(B51,Payment_60!$B$4:$AO$119,38,FALSE)</f>
        <v>57.5</v>
      </c>
      <c r="F51" s="124">
        <f t="shared" si="2"/>
        <v>605072.5</v>
      </c>
      <c r="G51" s="117">
        <f>F51*summary!$C$6/PopUC!$F$118</f>
        <v>71842.076043300738</v>
      </c>
    </row>
    <row r="52" spans="1:7" ht="21" x14ac:dyDescent="0.2">
      <c r="A52" s="39" t="s">
        <v>136</v>
      </c>
      <c r="B52" s="96" t="str">
        <f t="shared" si="1"/>
        <v>31160</v>
      </c>
      <c r="C52" s="20" t="s">
        <v>48</v>
      </c>
      <c r="D52" s="22">
        <v>869</v>
      </c>
      <c r="E52" s="124">
        <f>VLOOKUP(B52,Payment_60!$B$4:$AO$119,38,FALSE)</f>
        <v>60</v>
      </c>
      <c r="F52" s="124">
        <f t="shared" si="2"/>
        <v>52140</v>
      </c>
      <c r="G52" s="117">
        <f>F52*summary!$C$6/PopUC!$F$118</f>
        <v>6190.738869966327</v>
      </c>
    </row>
    <row r="53" spans="1:7" ht="21" x14ac:dyDescent="0.2">
      <c r="A53" s="39" t="s">
        <v>136</v>
      </c>
      <c r="B53" s="96" t="str">
        <f t="shared" si="1"/>
        <v>31161</v>
      </c>
      <c r="C53" s="20" t="s">
        <v>49</v>
      </c>
      <c r="D53" s="22">
        <v>7644</v>
      </c>
      <c r="E53" s="124">
        <f>VLOOKUP(B53,Payment_60!$B$4:$AO$119,38,FALSE)</f>
        <v>68.8</v>
      </c>
      <c r="F53" s="124">
        <f t="shared" si="2"/>
        <v>525907.19999999995</v>
      </c>
      <c r="G53" s="117">
        <f>F53*summary!$C$6/PopUC!$F$118</f>
        <v>62442.542098871396</v>
      </c>
    </row>
    <row r="54" spans="1:7" ht="21" x14ac:dyDescent="0.2">
      <c r="A54" s="39" t="s">
        <v>136</v>
      </c>
      <c r="B54" s="96" t="str">
        <f t="shared" si="1"/>
        <v>33159</v>
      </c>
      <c r="C54" s="20" t="s">
        <v>50</v>
      </c>
      <c r="D54" s="22">
        <v>1632</v>
      </c>
      <c r="E54" s="124">
        <f>VLOOKUP(B54,Payment_60!$B$4:$AO$119,38,FALSE)</f>
        <v>45.333333333333336</v>
      </c>
      <c r="F54" s="124">
        <f t="shared" si="2"/>
        <v>73984</v>
      </c>
      <c r="G54" s="117">
        <f>F54*summary!$C$6/PopUC!$F$118</f>
        <v>8784.3426266894658</v>
      </c>
    </row>
    <row r="55" spans="1:7" ht="21" x14ac:dyDescent="0.2">
      <c r="A55" s="39" t="s">
        <v>136</v>
      </c>
      <c r="B55" s="96" t="str">
        <f t="shared" si="1"/>
        <v>33160</v>
      </c>
      <c r="C55" s="20" t="s">
        <v>51</v>
      </c>
      <c r="D55" s="22">
        <v>2739</v>
      </c>
      <c r="E55" s="124">
        <f>VLOOKUP(B55,Payment_60!$B$4:$AO$119,38,FALSE)</f>
        <v>58</v>
      </c>
      <c r="F55" s="124">
        <f t="shared" si="2"/>
        <v>158862</v>
      </c>
      <c r="G55" s="117">
        <f>F55*summary!$C$6/PopUC!$F$118</f>
        <v>18862.162607606264</v>
      </c>
    </row>
    <row r="56" spans="1:7" ht="21" x14ac:dyDescent="0.2">
      <c r="A56" s="42" t="s">
        <v>136</v>
      </c>
      <c r="B56" s="97" t="str">
        <f t="shared" si="1"/>
        <v>40855</v>
      </c>
      <c r="C56" s="34" t="s">
        <v>52</v>
      </c>
      <c r="D56" s="36">
        <v>6396</v>
      </c>
      <c r="E56" s="111">
        <f>VLOOKUP(B56,Payment_60!$B$4:$AO$119,38,FALSE)</f>
        <v>56.5</v>
      </c>
      <c r="F56" s="111">
        <f t="shared" si="2"/>
        <v>361374</v>
      </c>
      <c r="G56" s="109">
        <f>F56*summary!$C$6/PopUC!$F$118</f>
        <v>42907.020874476628</v>
      </c>
    </row>
    <row r="57" spans="1:7" ht="21" x14ac:dyDescent="0.2">
      <c r="A57" s="38" t="s">
        <v>137</v>
      </c>
      <c r="B57" s="116" t="str">
        <f t="shared" si="1"/>
        <v>10660</v>
      </c>
      <c r="C57" s="16" t="s">
        <v>53</v>
      </c>
      <c r="D57" s="18">
        <v>116392</v>
      </c>
      <c r="E57" s="110">
        <f>VLOOKUP(B57,Payment_60!$B$4:$AO$119,38,FALSE)</f>
        <v>50.595238095238095</v>
      </c>
      <c r="F57" s="110">
        <f t="shared" si="2"/>
        <v>5888880.9523809524</v>
      </c>
      <c r="G57" s="108">
        <f>F57*summary!$C$6/PopUC!$F$118</f>
        <v>699204.53035115229</v>
      </c>
    </row>
    <row r="58" spans="1:7" ht="21" x14ac:dyDescent="0.2">
      <c r="A58" s="39" t="s">
        <v>137</v>
      </c>
      <c r="B58" s="96" t="str">
        <f t="shared" si="1"/>
        <v>10688</v>
      </c>
      <c r="C58" s="20" t="s">
        <v>54</v>
      </c>
      <c r="D58" s="22">
        <v>59581</v>
      </c>
      <c r="E58" s="124">
        <f>VLOOKUP(B58,Payment_60!$B$4:$AO$119,38,FALSE)</f>
        <v>47.294117647058826</v>
      </c>
      <c r="F58" s="124">
        <f t="shared" si="2"/>
        <v>2817830.823529412</v>
      </c>
      <c r="G58" s="117">
        <f>F58*summary!$C$6/PopUC!$F$118</f>
        <v>334569.52067918598</v>
      </c>
    </row>
    <row r="59" spans="1:7" ht="21" x14ac:dyDescent="0.2">
      <c r="A59" s="39" t="s">
        <v>137</v>
      </c>
      <c r="B59" s="96" t="str">
        <f t="shared" si="1"/>
        <v>10768</v>
      </c>
      <c r="C59" s="20" t="s">
        <v>55</v>
      </c>
      <c r="D59" s="22">
        <v>29187</v>
      </c>
      <c r="E59" s="124">
        <f>VLOOKUP(B59,Payment_60!$B$4:$AO$119,38,FALSE)</f>
        <v>58.1</v>
      </c>
      <c r="F59" s="124">
        <f t="shared" si="2"/>
        <v>1695764.7</v>
      </c>
      <c r="G59" s="117">
        <f>F59*summary!$C$6/PopUC!$F$118</f>
        <v>201343.23825482908</v>
      </c>
    </row>
    <row r="60" spans="1:7" ht="21" x14ac:dyDescent="0.2">
      <c r="A60" s="39" t="s">
        <v>137</v>
      </c>
      <c r="B60" s="96" t="str">
        <f t="shared" si="1"/>
        <v>10769</v>
      </c>
      <c r="C60" s="20" t="s">
        <v>56</v>
      </c>
      <c r="D60" s="22">
        <v>25162</v>
      </c>
      <c r="E60" s="124">
        <f>VLOOKUP(B60,Payment_60!$B$4:$AO$119,38,FALSE)</f>
        <v>57.666666666666664</v>
      </c>
      <c r="F60" s="124">
        <f t="shared" si="2"/>
        <v>1451008.6666666665</v>
      </c>
      <c r="G60" s="117">
        <f>F60*summary!$C$6/PopUC!$F$118</f>
        <v>172282.6189756683</v>
      </c>
    </row>
    <row r="61" spans="1:7" ht="21" x14ac:dyDescent="0.2">
      <c r="A61" s="39" t="s">
        <v>137</v>
      </c>
      <c r="B61" s="96" t="str">
        <f t="shared" si="1"/>
        <v>10770</v>
      </c>
      <c r="C61" s="20" t="s">
        <v>57</v>
      </c>
      <c r="D61" s="22">
        <v>19747</v>
      </c>
      <c r="E61" s="124">
        <f>VLOOKUP(B61,Payment_60!$B$4:$AO$119,38,FALSE)</f>
        <v>55.608695652173914</v>
      </c>
      <c r="F61" s="124">
        <f t="shared" si="2"/>
        <v>1098104.9130434783</v>
      </c>
      <c r="G61" s="117">
        <f>F61*summary!$C$6/PopUC!$F$118</f>
        <v>130381.29590485719</v>
      </c>
    </row>
    <row r="62" spans="1:7" ht="21" x14ac:dyDescent="0.2">
      <c r="A62" s="39" t="s">
        <v>137</v>
      </c>
      <c r="B62" s="96" t="str">
        <f t="shared" si="1"/>
        <v>10771</v>
      </c>
      <c r="C62" s="20" t="s">
        <v>58</v>
      </c>
      <c r="D62" s="22">
        <v>17905</v>
      </c>
      <c r="E62" s="124">
        <f>VLOOKUP(B62,Payment_60!$B$4:$AO$119,38,FALSE)</f>
        <v>52.1875</v>
      </c>
      <c r="F62" s="124">
        <f t="shared" si="2"/>
        <v>934417.1875</v>
      </c>
      <c r="G62" s="117">
        <f>F62*summary!$C$6/PopUC!$F$118</f>
        <v>110946.16040316194</v>
      </c>
    </row>
    <row r="63" spans="1:7" ht="21" x14ac:dyDescent="0.2">
      <c r="A63" s="39" t="s">
        <v>137</v>
      </c>
      <c r="B63" s="96" t="str">
        <f t="shared" si="1"/>
        <v>10772</v>
      </c>
      <c r="C63" s="20" t="s">
        <v>59</v>
      </c>
      <c r="D63" s="22">
        <v>54197</v>
      </c>
      <c r="E63" s="124">
        <f>VLOOKUP(B63,Payment_60!$B$4:$AO$119,38,FALSE)</f>
        <v>51.277777777777779</v>
      </c>
      <c r="F63" s="124">
        <f t="shared" si="2"/>
        <v>2779101.7222222225</v>
      </c>
      <c r="G63" s="117">
        <f>F63*summary!$C$6/PopUC!$F$118</f>
        <v>329971.09810800682</v>
      </c>
    </row>
    <row r="64" spans="1:7" ht="21" x14ac:dyDescent="0.2">
      <c r="A64" s="39" t="s">
        <v>137</v>
      </c>
      <c r="B64" s="96" t="str">
        <f t="shared" si="1"/>
        <v>10773</v>
      </c>
      <c r="C64" s="20" t="s">
        <v>60</v>
      </c>
      <c r="D64" s="22">
        <v>23009</v>
      </c>
      <c r="E64" s="124">
        <f>VLOOKUP(B64,Payment_60!$B$4:$AO$119,38,FALSE)</f>
        <v>54.058823529411768</v>
      </c>
      <c r="F64" s="124">
        <f t="shared" si="2"/>
        <v>1243839.4705882354</v>
      </c>
      <c r="G64" s="117">
        <f>F64*summary!$C$6/PopUC!$F$118</f>
        <v>147684.79782449035</v>
      </c>
    </row>
    <row r="65" spans="1:7" ht="21" x14ac:dyDescent="0.2">
      <c r="A65" s="39" t="s">
        <v>137</v>
      </c>
      <c r="B65" s="96" t="str">
        <f t="shared" si="1"/>
        <v>10774</v>
      </c>
      <c r="C65" s="20" t="s">
        <v>61</v>
      </c>
      <c r="D65" s="22">
        <v>26511</v>
      </c>
      <c r="E65" s="124">
        <f>VLOOKUP(B65,Payment_60!$B$4:$AO$119,38,FALSE)</f>
        <v>49.5</v>
      </c>
      <c r="F65" s="124">
        <f t="shared" si="2"/>
        <v>1312294.5</v>
      </c>
      <c r="G65" s="117">
        <f>F65*summary!$C$6/PopUC!$F$118</f>
        <v>155812.66915982022</v>
      </c>
    </row>
    <row r="66" spans="1:7" ht="21" x14ac:dyDescent="0.2">
      <c r="A66" s="39" t="s">
        <v>137</v>
      </c>
      <c r="B66" s="96" t="str">
        <f t="shared" si="1"/>
        <v>10775</v>
      </c>
      <c r="C66" s="20" t="s">
        <v>62</v>
      </c>
      <c r="D66" s="22">
        <v>21594</v>
      </c>
      <c r="E66" s="124">
        <f>VLOOKUP(B66,Payment_60!$B$4:$AO$119,38,FALSE)</f>
        <v>58.375</v>
      </c>
      <c r="F66" s="124">
        <f t="shared" si="2"/>
        <v>1260549.75</v>
      </c>
      <c r="G66" s="117">
        <f>F66*summary!$C$6/PopUC!$F$118</f>
        <v>149668.85950999879</v>
      </c>
    </row>
    <row r="67" spans="1:7" ht="21" x14ac:dyDescent="0.2">
      <c r="A67" s="39" t="s">
        <v>137</v>
      </c>
      <c r="B67" s="96" t="str">
        <f t="shared" si="1"/>
        <v>10776</v>
      </c>
      <c r="C67" s="20" t="s">
        <v>63</v>
      </c>
      <c r="D67" s="22">
        <v>23411</v>
      </c>
      <c r="E67" s="124">
        <f>VLOOKUP(B67,Payment_60!$B$4:$AO$119,38,FALSE)</f>
        <v>53.357142857142861</v>
      </c>
      <c r="F67" s="124">
        <f t="shared" si="2"/>
        <v>1249144.0714285716</v>
      </c>
      <c r="G67" s="117">
        <f>F67*summary!$C$6/PopUC!$F$118</f>
        <v>148314.62902149698</v>
      </c>
    </row>
    <row r="68" spans="1:7" ht="21" x14ac:dyDescent="0.2">
      <c r="A68" s="39" t="s">
        <v>137</v>
      </c>
      <c r="B68" s="96" t="str">
        <f t="shared" ref="B68:B117" si="3">LEFT(C68,5)</f>
        <v>10777</v>
      </c>
      <c r="C68" s="20" t="s">
        <v>64</v>
      </c>
      <c r="D68" s="22">
        <v>42051</v>
      </c>
      <c r="E68" s="124">
        <f>VLOOKUP(B68,Payment_60!$B$4:$AO$119,38,FALSE)</f>
        <v>51</v>
      </c>
      <c r="F68" s="124">
        <f t="shared" ref="F68:F99" si="4">D68*E68</f>
        <v>2144601</v>
      </c>
      <c r="G68" s="117">
        <f>F68*summary!$C$6/PopUC!$F$118</f>
        <v>254634.92081451198</v>
      </c>
    </row>
    <row r="69" spans="1:7" ht="21" x14ac:dyDescent="0.2">
      <c r="A69" s="39" t="s">
        <v>137</v>
      </c>
      <c r="B69" s="96" t="str">
        <f t="shared" si="3"/>
        <v>10778</v>
      </c>
      <c r="C69" s="20" t="s">
        <v>65</v>
      </c>
      <c r="D69" s="22">
        <v>11216</v>
      </c>
      <c r="E69" s="124">
        <f>VLOOKUP(B69,Payment_60!$B$4:$AO$119,38,FALSE)</f>
        <v>60</v>
      </c>
      <c r="F69" s="124">
        <f t="shared" si="4"/>
        <v>672960</v>
      </c>
      <c r="G69" s="117">
        <f>F69*summary!$C$6/PopUC!$F$118</f>
        <v>79902.562906262741</v>
      </c>
    </row>
    <row r="70" spans="1:7" ht="21" x14ac:dyDescent="0.2">
      <c r="A70" s="39" t="s">
        <v>137</v>
      </c>
      <c r="B70" s="96" t="str">
        <f t="shared" si="3"/>
        <v>10779</v>
      </c>
      <c r="C70" s="20" t="s">
        <v>66</v>
      </c>
      <c r="D70" s="22">
        <v>30142</v>
      </c>
      <c r="E70" s="124">
        <f>VLOOKUP(B70,Payment_60!$B$4:$AO$119,38,FALSE)</f>
        <v>48.545454545454547</v>
      </c>
      <c r="F70" s="124">
        <f t="shared" si="4"/>
        <v>1463257.0909090911</v>
      </c>
      <c r="G70" s="117">
        <f>F70*summary!$C$6/PopUC!$F$118</f>
        <v>173736.91118996474</v>
      </c>
    </row>
    <row r="71" spans="1:7" ht="21" x14ac:dyDescent="0.2">
      <c r="A71" s="39" t="s">
        <v>137</v>
      </c>
      <c r="B71" s="96" t="str">
        <f t="shared" si="3"/>
        <v>10780</v>
      </c>
      <c r="C71" s="20" t="s">
        <v>67</v>
      </c>
      <c r="D71" s="22">
        <v>14235</v>
      </c>
      <c r="E71" s="124">
        <f>VLOOKUP(B71,Payment_60!$B$4:$AO$119,38,FALSE)</f>
        <v>60.666666666666671</v>
      </c>
      <c r="F71" s="124">
        <f t="shared" si="4"/>
        <v>863590.00000000012</v>
      </c>
      <c r="G71" s="117">
        <f>F71*summary!$C$6/PopUC!$F$118</f>
        <v>102536.63561016919</v>
      </c>
    </row>
    <row r="72" spans="1:7" ht="21" x14ac:dyDescent="0.2">
      <c r="A72" s="40" t="s">
        <v>137</v>
      </c>
      <c r="B72" s="98" t="str">
        <f t="shared" si="3"/>
        <v>10781</v>
      </c>
      <c r="C72" s="26" t="s">
        <v>68</v>
      </c>
      <c r="D72" s="28">
        <v>5825</v>
      </c>
      <c r="E72" s="111">
        <f>VLOOKUP(B72,Payment_60!$B$4:$AO$119,38,FALSE)</f>
        <v>87.4</v>
      </c>
      <c r="F72" s="111">
        <f t="shared" si="4"/>
        <v>509105.00000000006</v>
      </c>
      <c r="G72" s="109">
        <f>F72*summary!$C$6/PopUC!$F$118</f>
        <v>60447.566405719364</v>
      </c>
    </row>
    <row r="73" spans="1:7" ht="21" x14ac:dyDescent="0.2">
      <c r="A73" s="41" t="s">
        <v>138</v>
      </c>
      <c r="B73" s="95" t="str">
        <f t="shared" si="3"/>
        <v>10689</v>
      </c>
      <c r="C73" s="30" t="s">
        <v>69</v>
      </c>
      <c r="D73" s="32">
        <v>41665</v>
      </c>
      <c r="E73" s="110">
        <f>VLOOKUP(B73,Payment_60!$B$4:$AO$119,38,FALSE)</f>
        <v>45.928571428571431</v>
      </c>
      <c r="F73" s="110">
        <f t="shared" si="4"/>
        <v>1913613.9285714286</v>
      </c>
      <c r="G73" s="108">
        <f>F73*summary!$C$6/PopUC!$F$118</f>
        <v>227209.13175519963</v>
      </c>
    </row>
    <row r="74" spans="1:7" ht="21" x14ac:dyDescent="0.2">
      <c r="A74" s="39" t="s">
        <v>138</v>
      </c>
      <c r="B74" s="96" t="str">
        <f t="shared" si="3"/>
        <v>10782</v>
      </c>
      <c r="C74" s="20" t="s">
        <v>70</v>
      </c>
      <c r="D74" s="22">
        <v>14068</v>
      </c>
      <c r="E74" s="124">
        <f>VLOOKUP(B74,Payment_60!$B$4:$AO$119,38,FALSE)</f>
        <v>67.444444444444443</v>
      </c>
      <c r="F74" s="124">
        <f t="shared" si="4"/>
        <v>948808.44444444438</v>
      </c>
      <c r="G74" s="117">
        <f>F74*summary!$C$6/PopUC!$F$118</f>
        <v>112654.87758294033</v>
      </c>
    </row>
    <row r="75" spans="1:7" ht="21" x14ac:dyDescent="0.2">
      <c r="A75" s="39" t="s">
        <v>138</v>
      </c>
      <c r="B75" s="96" t="str">
        <f t="shared" si="3"/>
        <v>10784</v>
      </c>
      <c r="C75" s="20" t="s">
        <v>71</v>
      </c>
      <c r="D75" s="22">
        <v>19856</v>
      </c>
      <c r="E75" s="124">
        <f>VLOOKUP(B75,Payment_60!$B$4:$AO$119,38,FALSE)</f>
        <v>69.375</v>
      </c>
      <c r="F75" s="124">
        <f t="shared" si="4"/>
        <v>1377510</v>
      </c>
      <c r="G75" s="117">
        <f>F75*summary!$C$6/PopUC!$F$118</f>
        <v>163555.90143397229</v>
      </c>
    </row>
    <row r="76" spans="1:7" ht="21" x14ac:dyDescent="0.2">
      <c r="A76" s="39" t="s">
        <v>138</v>
      </c>
      <c r="B76" s="96" t="str">
        <f t="shared" si="3"/>
        <v>10785</v>
      </c>
      <c r="C76" s="20" t="s">
        <v>72</v>
      </c>
      <c r="D76" s="22">
        <v>35636</v>
      </c>
      <c r="E76" s="124">
        <f>VLOOKUP(B76,Payment_60!$B$4:$AO$119,38,FALSE)</f>
        <v>63</v>
      </c>
      <c r="F76" s="124">
        <f t="shared" si="4"/>
        <v>2245068</v>
      </c>
      <c r="G76" s="117">
        <f>F76*summary!$C$6/PopUC!$F$118</f>
        <v>266563.66960716457</v>
      </c>
    </row>
    <row r="77" spans="1:7" ht="21" x14ac:dyDescent="0.2">
      <c r="A77" s="39" t="s">
        <v>138</v>
      </c>
      <c r="B77" s="96" t="str">
        <f t="shared" si="3"/>
        <v>10786</v>
      </c>
      <c r="C77" s="20" t="s">
        <v>73</v>
      </c>
      <c r="D77" s="22">
        <v>24404</v>
      </c>
      <c r="E77" s="124">
        <f>VLOOKUP(B77,Payment_60!$B$4:$AO$119,38,FALSE)</f>
        <v>70.428571428571431</v>
      </c>
      <c r="F77" s="124">
        <f t="shared" si="4"/>
        <v>1718738.8571428573</v>
      </c>
      <c r="G77" s="117">
        <f>F77*summary!$C$6/PopUC!$F$118</f>
        <v>204071.02896501322</v>
      </c>
    </row>
    <row r="78" spans="1:7" ht="21" x14ac:dyDescent="0.2">
      <c r="A78" s="39" t="s">
        <v>138</v>
      </c>
      <c r="B78" s="96" t="str">
        <f t="shared" si="3"/>
        <v>10787</v>
      </c>
      <c r="C78" s="20" t="s">
        <v>74</v>
      </c>
      <c r="D78" s="22">
        <v>45100</v>
      </c>
      <c r="E78" s="124">
        <f>VLOOKUP(B78,Payment_60!$B$4:$AO$119,38,FALSE)</f>
        <v>62</v>
      </c>
      <c r="F78" s="124">
        <f t="shared" si="4"/>
        <v>2796200</v>
      </c>
      <c r="G78" s="117">
        <f>F78*summary!$C$6/PopUC!$F$118</f>
        <v>332001.22800536716</v>
      </c>
    </row>
    <row r="79" spans="1:7" ht="21" x14ac:dyDescent="0.2">
      <c r="A79" s="42" t="s">
        <v>138</v>
      </c>
      <c r="B79" s="97" t="str">
        <f t="shared" si="3"/>
        <v>10788</v>
      </c>
      <c r="C79" s="34" t="s">
        <v>75</v>
      </c>
      <c r="D79" s="36">
        <v>14063</v>
      </c>
      <c r="E79" s="111">
        <f>VLOOKUP(B79,Payment_60!$B$4:$AO$119,38,FALSE)</f>
        <v>67.5</v>
      </c>
      <c r="F79" s="111">
        <f t="shared" si="4"/>
        <v>949252.5</v>
      </c>
      <c r="G79" s="109">
        <f>F79*summary!$C$6/PopUC!$F$118</f>
        <v>112707.60163334697</v>
      </c>
    </row>
    <row r="80" spans="1:7" ht="21" x14ac:dyDescent="0.2">
      <c r="A80" s="38" t="s">
        <v>139</v>
      </c>
      <c r="B80" s="116" t="str">
        <f t="shared" si="3"/>
        <v>10690</v>
      </c>
      <c r="C80" s="16" t="s">
        <v>76</v>
      </c>
      <c r="D80" s="18">
        <v>132657</v>
      </c>
      <c r="E80" s="110">
        <f>VLOOKUP(B80,Payment_60!$B$4:$AO$119,38,FALSE)</f>
        <v>39.5</v>
      </c>
      <c r="F80" s="110">
        <f t="shared" si="4"/>
        <v>5239951.5</v>
      </c>
      <c r="G80" s="108">
        <f>F80*summary!$C$6/PopUC!$F$118</f>
        <v>622155.18657054775</v>
      </c>
    </row>
    <row r="81" spans="1:7" ht="21" x14ac:dyDescent="0.2">
      <c r="A81" s="39" t="s">
        <v>139</v>
      </c>
      <c r="B81" s="96" t="str">
        <f t="shared" si="3"/>
        <v>10691</v>
      </c>
      <c r="C81" s="20" t="s">
        <v>77</v>
      </c>
      <c r="D81" s="22">
        <v>51236</v>
      </c>
      <c r="E81" s="124">
        <f>VLOOKUP(B81,Payment_60!$B$4:$AO$119,38,FALSE)</f>
        <v>49.333333333333329</v>
      </c>
      <c r="F81" s="124">
        <f t="shared" si="4"/>
        <v>2527642.6666666665</v>
      </c>
      <c r="G81" s="117">
        <f>F81*summary!$C$6/PopUC!$F$118</f>
        <v>300114.60885919974</v>
      </c>
    </row>
    <row r="82" spans="1:7" ht="21" x14ac:dyDescent="0.2">
      <c r="A82" s="39" t="s">
        <v>139</v>
      </c>
      <c r="B82" s="96" t="str">
        <f t="shared" si="3"/>
        <v>10789</v>
      </c>
      <c r="C82" s="20" t="s">
        <v>78</v>
      </c>
      <c r="D82" s="22">
        <v>46856</v>
      </c>
      <c r="E82" s="124">
        <f>VLOOKUP(B82,Payment_60!$B$4:$AO$119,38,FALSE)</f>
        <v>47.722222222222221</v>
      </c>
      <c r="F82" s="124">
        <f t="shared" si="4"/>
        <v>2236072.4444444445</v>
      </c>
      <c r="G82" s="117">
        <f>F82*summary!$C$6/PopUC!$F$118</f>
        <v>265495.60026626091</v>
      </c>
    </row>
    <row r="83" spans="1:7" ht="21" x14ac:dyDescent="0.2">
      <c r="A83" s="39" t="s">
        <v>139</v>
      </c>
      <c r="B83" s="96" t="str">
        <f t="shared" si="3"/>
        <v>10790</v>
      </c>
      <c r="C83" s="20" t="s">
        <v>79</v>
      </c>
      <c r="D83" s="22">
        <v>57096</v>
      </c>
      <c r="E83" s="124">
        <f>VLOOKUP(B83,Payment_60!$B$4:$AO$119,38,FALSE)</f>
        <v>41.692307692307693</v>
      </c>
      <c r="F83" s="124">
        <f t="shared" si="4"/>
        <v>2380464</v>
      </c>
      <c r="G83" s="117">
        <f>F83*summary!$C$6/PopUC!$F$118</f>
        <v>282639.64352427161</v>
      </c>
    </row>
    <row r="84" spans="1:7" ht="21" x14ac:dyDescent="0.2">
      <c r="A84" s="39" t="s">
        <v>139</v>
      </c>
      <c r="B84" s="96" t="str">
        <f t="shared" si="3"/>
        <v>10791</v>
      </c>
      <c r="C84" s="20" t="s">
        <v>80</v>
      </c>
      <c r="D84" s="22">
        <v>68197</v>
      </c>
      <c r="E84" s="124">
        <f>VLOOKUP(B84,Payment_60!$B$4:$AO$119,38,FALSE)</f>
        <v>46.117647058823529</v>
      </c>
      <c r="F84" s="124">
        <f t="shared" si="4"/>
        <v>3145085.1764705884</v>
      </c>
      <c r="G84" s="117">
        <f>F84*summary!$C$6/PopUC!$F$118</f>
        <v>373425.41333585302</v>
      </c>
    </row>
    <row r="85" spans="1:7" ht="21" x14ac:dyDescent="0.2">
      <c r="A85" s="39" t="s">
        <v>139</v>
      </c>
      <c r="B85" s="96" t="str">
        <f t="shared" si="3"/>
        <v>10792</v>
      </c>
      <c r="C85" s="20" t="s">
        <v>81</v>
      </c>
      <c r="D85" s="22">
        <v>30887</v>
      </c>
      <c r="E85" s="124">
        <f>VLOOKUP(B85,Payment_60!$B$4:$AO$119,38,FALSE)</f>
        <v>60.25</v>
      </c>
      <c r="F85" s="124">
        <f t="shared" si="4"/>
        <v>1860941.75</v>
      </c>
      <c r="G85" s="117">
        <f>F85*summary!$C$6/PopUC!$F$118</f>
        <v>220955.20572436057</v>
      </c>
    </row>
    <row r="86" spans="1:7" ht="21" x14ac:dyDescent="0.2">
      <c r="A86" s="39" t="s">
        <v>139</v>
      </c>
      <c r="B86" s="96" t="str">
        <f t="shared" si="3"/>
        <v>10793</v>
      </c>
      <c r="C86" s="20" t="s">
        <v>82</v>
      </c>
      <c r="D86" s="22">
        <v>22176</v>
      </c>
      <c r="E86" s="124">
        <f>VLOOKUP(B86,Payment_60!$B$4:$AO$119,38,FALSE)</f>
        <v>59.428571428571431</v>
      </c>
      <c r="F86" s="124">
        <f t="shared" si="4"/>
        <v>1317888</v>
      </c>
      <c r="G86" s="117">
        <f>F86*summary!$C$6/PopUC!$F$118</f>
        <v>156476.80222213623</v>
      </c>
    </row>
    <row r="87" spans="1:7" ht="21" x14ac:dyDescent="0.2">
      <c r="A87" s="39" t="s">
        <v>139</v>
      </c>
      <c r="B87" s="96" t="str">
        <f t="shared" si="3"/>
        <v>10794</v>
      </c>
      <c r="C87" s="20" t="s">
        <v>83</v>
      </c>
      <c r="D87" s="22">
        <v>14892</v>
      </c>
      <c r="E87" s="124">
        <f>VLOOKUP(B87,Payment_60!$B$4:$AO$119,38,FALSE)</f>
        <v>61.2</v>
      </c>
      <c r="F87" s="124">
        <f t="shared" si="4"/>
        <v>911390.4</v>
      </c>
      <c r="G87" s="117">
        <f>F87*summary!$C$6/PopUC!$F$118</f>
        <v>108212.12073253085</v>
      </c>
    </row>
    <row r="88" spans="1:7" ht="21" x14ac:dyDescent="0.2">
      <c r="A88" s="39" t="s">
        <v>139</v>
      </c>
      <c r="B88" s="96" t="str">
        <f t="shared" si="3"/>
        <v>10795</v>
      </c>
      <c r="C88" s="20" t="s">
        <v>84</v>
      </c>
      <c r="D88" s="22">
        <v>18374</v>
      </c>
      <c r="E88" s="124">
        <f>VLOOKUP(B88,Payment_60!$B$4:$AO$119,38,FALSE)</f>
        <v>63.4</v>
      </c>
      <c r="F88" s="124">
        <f t="shared" si="4"/>
        <v>1164911.5999999999</v>
      </c>
      <c r="G88" s="117">
        <f>F88*summary!$C$6/PopUC!$F$118</f>
        <v>138313.45458754632</v>
      </c>
    </row>
    <row r="89" spans="1:7" ht="21" x14ac:dyDescent="0.2">
      <c r="A89" s="39" t="s">
        <v>139</v>
      </c>
      <c r="B89" s="96" t="str">
        <f t="shared" si="3"/>
        <v>10796</v>
      </c>
      <c r="C89" s="20" t="s">
        <v>85</v>
      </c>
      <c r="D89" s="22">
        <v>20463</v>
      </c>
      <c r="E89" s="124">
        <f>VLOOKUP(B89,Payment_60!$B$4:$AO$119,38,FALSE)</f>
        <v>63.833333333333329</v>
      </c>
      <c r="F89" s="124">
        <f t="shared" si="4"/>
        <v>1306221.5</v>
      </c>
      <c r="G89" s="117">
        <f>F89*summary!$C$6/PopUC!$F$118</f>
        <v>155091.60362170544</v>
      </c>
    </row>
    <row r="90" spans="1:7" ht="21" x14ac:dyDescent="0.2">
      <c r="A90" s="39" t="s">
        <v>139</v>
      </c>
      <c r="B90" s="96" t="str">
        <f t="shared" si="3"/>
        <v>10797</v>
      </c>
      <c r="C90" s="20" t="s">
        <v>86</v>
      </c>
      <c r="D90" s="22">
        <v>25515</v>
      </c>
      <c r="E90" s="124">
        <f>VLOOKUP(B90,Payment_60!$B$4:$AO$119,38,FALSE)</f>
        <v>44</v>
      </c>
      <c r="F90" s="124">
        <f t="shared" si="4"/>
        <v>1122660</v>
      </c>
      <c r="G90" s="117">
        <f>F90*summary!$C$6/PopUC!$F$118</f>
        <v>133296.79516218635</v>
      </c>
    </row>
    <row r="91" spans="1:7" ht="21" x14ac:dyDescent="0.2">
      <c r="A91" s="39" t="s">
        <v>139</v>
      </c>
      <c r="B91" s="96" t="str">
        <f t="shared" si="3"/>
        <v>11484</v>
      </c>
      <c r="C91" s="20" t="s">
        <v>87</v>
      </c>
      <c r="D91" s="22">
        <v>33326</v>
      </c>
      <c r="E91" s="124">
        <f>VLOOKUP(B91,Payment_60!$B$4:$AO$119,38,FALSE)</f>
        <v>40.277777777777779</v>
      </c>
      <c r="F91" s="124">
        <f t="shared" si="4"/>
        <v>1342297.2222222222</v>
      </c>
      <c r="G91" s="117">
        <f>F91*summary!$C$6/PopUC!$F$118</f>
        <v>159374.98252126851</v>
      </c>
    </row>
    <row r="92" spans="1:7" ht="21" x14ac:dyDescent="0.2">
      <c r="A92" s="40" t="s">
        <v>139</v>
      </c>
      <c r="B92" s="98" t="str">
        <f t="shared" si="3"/>
        <v>14928</v>
      </c>
      <c r="C92" s="26" t="s">
        <v>88</v>
      </c>
      <c r="D92" s="28">
        <v>318</v>
      </c>
      <c r="E92" s="111">
        <f>VLOOKUP(B92,Payment_60!$B$4:$AO$119,38,FALSE)</f>
        <v>50.5</v>
      </c>
      <c r="F92" s="111">
        <f t="shared" si="4"/>
        <v>16059</v>
      </c>
      <c r="G92" s="109">
        <f>F92*summary!$C$6/PopUC!$F$118</f>
        <v>1906.7333239890534</v>
      </c>
    </row>
    <row r="93" spans="1:7" ht="21" x14ac:dyDescent="0.2">
      <c r="A93" s="41" t="s">
        <v>140</v>
      </c>
      <c r="B93" s="95" t="str">
        <f t="shared" si="3"/>
        <v>10692</v>
      </c>
      <c r="C93" s="30" t="s">
        <v>89</v>
      </c>
      <c r="D93" s="32">
        <v>43753</v>
      </c>
      <c r="E93" s="110">
        <f>VLOOKUP(B93,Payment_60!$B$4:$AO$119,38,FALSE)</f>
        <v>67</v>
      </c>
      <c r="F93" s="110">
        <f t="shared" si="4"/>
        <v>2931451</v>
      </c>
      <c r="G93" s="108">
        <f>F93*summary!$C$6/PopUC!$F$118</f>
        <v>348059.98563677905</v>
      </c>
    </row>
    <row r="94" spans="1:7" ht="21" x14ac:dyDescent="0.2">
      <c r="A94" s="39" t="s">
        <v>140</v>
      </c>
      <c r="B94" s="96" t="str">
        <f t="shared" si="3"/>
        <v>10693</v>
      </c>
      <c r="C94" s="20" t="s">
        <v>90</v>
      </c>
      <c r="D94" s="22">
        <v>39704</v>
      </c>
      <c r="E94" s="124">
        <f>VLOOKUP(B94,Payment_60!$B$4:$AO$119,38,FALSE)</f>
        <v>62.9</v>
      </c>
      <c r="F94" s="124">
        <f t="shared" si="4"/>
        <v>2497381.6</v>
      </c>
      <c r="G94" s="117">
        <f>F94*summary!$C$6/PopUC!$F$118</f>
        <v>296521.6214855907</v>
      </c>
    </row>
    <row r="95" spans="1:7" ht="21" x14ac:dyDescent="0.2">
      <c r="A95" s="39" t="s">
        <v>140</v>
      </c>
      <c r="B95" s="96" t="str">
        <f t="shared" si="3"/>
        <v>10798</v>
      </c>
      <c r="C95" s="20" t="s">
        <v>91</v>
      </c>
      <c r="D95" s="22">
        <v>21943</v>
      </c>
      <c r="E95" s="124">
        <f>VLOOKUP(B95,Payment_60!$B$4:$AO$119,38,FALSE)</f>
        <v>67.5</v>
      </c>
      <c r="F95" s="124">
        <f t="shared" si="4"/>
        <v>1481152.5</v>
      </c>
      <c r="G95" s="117">
        <f>F95*summary!$C$6/PopUC!$F$118</f>
        <v>175861.68688334868</v>
      </c>
    </row>
    <row r="96" spans="1:7" ht="21" x14ac:dyDescent="0.2">
      <c r="A96" s="39" t="s">
        <v>140</v>
      </c>
      <c r="B96" s="96" t="str">
        <f t="shared" si="3"/>
        <v>10799</v>
      </c>
      <c r="C96" s="20" t="s">
        <v>92</v>
      </c>
      <c r="D96" s="22">
        <v>19765</v>
      </c>
      <c r="E96" s="124">
        <f>VLOOKUP(B96,Payment_60!$B$4:$AO$119,38,FALSE)</f>
        <v>69</v>
      </c>
      <c r="F96" s="124">
        <f t="shared" si="4"/>
        <v>1363785</v>
      </c>
      <c r="G96" s="117">
        <f>F96*summary!$C$6/PopUC!$F$118</f>
        <v>161926.29094317276</v>
      </c>
    </row>
    <row r="97" spans="1:7" ht="21" x14ac:dyDescent="0.2">
      <c r="A97" s="39" t="s">
        <v>140</v>
      </c>
      <c r="B97" s="96" t="str">
        <f t="shared" si="3"/>
        <v>10800</v>
      </c>
      <c r="C97" s="20" t="s">
        <v>93</v>
      </c>
      <c r="D97" s="22">
        <v>11576</v>
      </c>
      <c r="E97" s="124">
        <f>VLOOKUP(B97,Payment_60!$B$4:$AO$119,38,FALSE)</f>
        <v>68</v>
      </c>
      <c r="F97" s="124">
        <f t="shared" si="4"/>
        <v>787168</v>
      </c>
      <c r="G97" s="117">
        <f>F97*summary!$C$6/PopUC!$F$118</f>
        <v>93462.821917791589</v>
      </c>
    </row>
    <row r="98" spans="1:7" ht="21" x14ac:dyDescent="0.2">
      <c r="A98" s="42" t="s">
        <v>140</v>
      </c>
      <c r="B98" s="97" t="str">
        <f t="shared" si="3"/>
        <v>10801</v>
      </c>
      <c r="C98" s="34" t="s">
        <v>94</v>
      </c>
      <c r="D98" s="36">
        <v>9146</v>
      </c>
      <c r="E98" s="111">
        <f>VLOOKUP(B98,Payment_60!$B$4:$AO$119,38,FALSE)</f>
        <v>59</v>
      </c>
      <c r="F98" s="111">
        <f t="shared" si="4"/>
        <v>539614</v>
      </c>
      <c r="G98" s="109">
        <f>F98*summary!$C$6/PopUC!$F$118</f>
        <v>64069.991648983691</v>
      </c>
    </row>
    <row r="99" spans="1:7" ht="21" x14ac:dyDescent="0.2">
      <c r="A99" s="38" t="s">
        <v>141</v>
      </c>
      <c r="B99" s="116" t="str">
        <f t="shared" si="3"/>
        <v>10661</v>
      </c>
      <c r="C99" s="16" t="s">
        <v>95</v>
      </c>
      <c r="D99" s="18">
        <v>129036</v>
      </c>
      <c r="E99" s="110">
        <f>VLOOKUP(B99,Payment_60!$B$4:$AO$119,38,FALSE)</f>
        <v>49.407407407407405</v>
      </c>
      <c r="F99" s="110">
        <f t="shared" si="4"/>
        <v>6375334.222222222</v>
      </c>
      <c r="G99" s="108">
        <f>F99*summary!$C$6/PopUC!$F$118</f>
        <v>756962.58877133974</v>
      </c>
    </row>
    <row r="100" spans="1:7" ht="21" x14ac:dyDescent="0.2">
      <c r="A100" s="39" t="s">
        <v>141</v>
      </c>
      <c r="B100" s="96" t="str">
        <f t="shared" si="3"/>
        <v>10695</v>
      </c>
      <c r="C100" s="20" t="s">
        <v>96</v>
      </c>
      <c r="D100" s="22">
        <v>58977</v>
      </c>
      <c r="E100" s="124">
        <f>VLOOKUP(B100,Payment_60!$B$4:$AO$119,38,FALSE)</f>
        <v>58.454545454545453</v>
      </c>
      <c r="F100" s="124">
        <f t="shared" ref="F100:F117" si="5">D100*E100</f>
        <v>3447473.7272727271</v>
      </c>
      <c r="G100" s="117">
        <f>F100*summary!$C$6/PopUC!$F$118</f>
        <v>409328.91458793567</v>
      </c>
    </row>
    <row r="101" spans="1:7" ht="21" x14ac:dyDescent="0.2">
      <c r="A101" s="39" t="s">
        <v>141</v>
      </c>
      <c r="B101" s="96" t="str">
        <f t="shared" si="3"/>
        <v>10807</v>
      </c>
      <c r="C101" s="20" t="s">
        <v>97</v>
      </c>
      <c r="D101" s="22">
        <v>50860</v>
      </c>
      <c r="E101" s="124">
        <f>VLOOKUP(B101,Payment_60!$B$4:$AO$119,38,FALSE)</f>
        <v>61.363636363636367</v>
      </c>
      <c r="F101" s="124">
        <f t="shared" si="5"/>
        <v>3120954.5454545454</v>
      </c>
      <c r="G101" s="117">
        <f>F101*summary!$C$6/PopUC!$F$118</f>
        <v>370560.31100773963</v>
      </c>
    </row>
    <row r="102" spans="1:7" ht="21" x14ac:dyDescent="0.2">
      <c r="A102" s="39" t="s">
        <v>141</v>
      </c>
      <c r="B102" s="96" t="str">
        <f t="shared" si="3"/>
        <v>10808</v>
      </c>
      <c r="C102" s="20" t="s">
        <v>98</v>
      </c>
      <c r="D102" s="22">
        <v>33867</v>
      </c>
      <c r="E102" s="124">
        <f>VLOOKUP(B102,Payment_60!$B$4:$AO$119,38,FALSE)</f>
        <v>55.3</v>
      </c>
      <c r="F102" s="124">
        <f t="shared" si="5"/>
        <v>1872845.0999999999</v>
      </c>
      <c r="G102" s="117">
        <f>F102*summary!$C$6/PopUC!$F$118</f>
        <v>222368.52623697685</v>
      </c>
    </row>
    <row r="103" spans="1:7" ht="21" x14ac:dyDescent="0.2">
      <c r="A103" s="39" t="s">
        <v>141</v>
      </c>
      <c r="B103" s="96" t="str">
        <f t="shared" si="3"/>
        <v>10809</v>
      </c>
      <c r="C103" s="20" t="s">
        <v>99</v>
      </c>
      <c r="D103" s="22">
        <v>25433</v>
      </c>
      <c r="E103" s="124">
        <f>VLOOKUP(B103,Payment_60!$B$4:$AO$119,38,FALSE)</f>
        <v>62</v>
      </c>
      <c r="F103" s="124">
        <f t="shared" si="5"/>
        <v>1576846</v>
      </c>
      <c r="G103" s="117">
        <f>F103*summary!$C$6/PopUC!$F$118</f>
        <v>187223.66367761648</v>
      </c>
    </row>
    <row r="104" spans="1:7" ht="21" x14ac:dyDescent="0.2">
      <c r="A104" s="39" t="s">
        <v>141</v>
      </c>
      <c r="B104" s="96" t="str">
        <f t="shared" si="3"/>
        <v>10810</v>
      </c>
      <c r="C104" s="20" t="s">
        <v>100</v>
      </c>
      <c r="D104" s="22">
        <v>9991</v>
      </c>
      <c r="E104" s="124">
        <f>VLOOKUP(B104,Payment_60!$B$4:$AO$119,38,FALSE)</f>
        <v>73.555555555555557</v>
      </c>
      <c r="F104" s="124">
        <f t="shared" si="5"/>
        <v>734893.55555555562</v>
      </c>
      <c r="G104" s="117">
        <f>F104*summary!$C$6/PopUC!$F$118</f>
        <v>87256.120054958505</v>
      </c>
    </row>
    <row r="105" spans="1:7" ht="21" x14ac:dyDescent="0.2">
      <c r="A105" s="39" t="s">
        <v>141</v>
      </c>
      <c r="B105" s="96" t="str">
        <f t="shared" si="3"/>
        <v>10811</v>
      </c>
      <c r="C105" s="20" t="s">
        <v>101</v>
      </c>
      <c r="D105" s="22">
        <v>26085</v>
      </c>
      <c r="E105" s="124">
        <f>VLOOKUP(B105,Payment_60!$B$4:$AO$119,38,FALSE)</f>
        <v>51</v>
      </c>
      <c r="F105" s="124">
        <f t="shared" si="5"/>
        <v>1330335</v>
      </c>
      <c r="G105" s="117">
        <f>F105*summary!$C$6/PopUC!$F$118</f>
        <v>157954.67193280885</v>
      </c>
    </row>
    <row r="106" spans="1:7" ht="21" x14ac:dyDescent="0.2">
      <c r="A106" s="39" t="s">
        <v>141</v>
      </c>
      <c r="B106" s="96" t="str">
        <f t="shared" si="3"/>
        <v>10812</v>
      </c>
      <c r="C106" s="20" t="s">
        <v>102</v>
      </c>
      <c r="D106" s="22">
        <v>5584</v>
      </c>
      <c r="E106" s="124">
        <f>VLOOKUP(B106,Payment_60!$B$4:$AO$119,38,FALSE)</f>
        <v>61</v>
      </c>
      <c r="F106" s="124">
        <f t="shared" si="5"/>
        <v>340624</v>
      </c>
      <c r="G106" s="117">
        <f>F106*summary!$C$6/PopUC!$F$118</f>
        <v>40443.311024998278</v>
      </c>
    </row>
    <row r="107" spans="1:7" ht="21" x14ac:dyDescent="0.2">
      <c r="A107" s="39" t="s">
        <v>141</v>
      </c>
      <c r="B107" s="96" t="str">
        <f t="shared" si="3"/>
        <v>10813</v>
      </c>
      <c r="C107" s="20" t="s">
        <v>103</v>
      </c>
      <c r="D107" s="22">
        <v>8137</v>
      </c>
      <c r="E107" s="124">
        <f>VLOOKUP(B107,Payment_60!$B$4:$AO$119,38,FALSE)</f>
        <v>66</v>
      </c>
      <c r="F107" s="124">
        <f t="shared" si="5"/>
        <v>537042</v>
      </c>
      <c r="G107" s="117">
        <f>F107*summary!$C$6/PopUC!$F$118</f>
        <v>63764.610360653169</v>
      </c>
    </row>
    <row r="108" spans="1:7" ht="21" x14ac:dyDescent="0.2">
      <c r="A108" s="39" t="s">
        <v>141</v>
      </c>
      <c r="B108" s="96" t="str">
        <f t="shared" si="3"/>
        <v>10814</v>
      </c>
      <c r="C108" s="20" t="s">
        <v>280</v>
      </c>
      <c r="D108" s="22">
        <v>18594</v>
      </c>
      <c r="E108" s="124">
        <f>VLOOKUP(B108,Payment_60!$B$4:$AO$119,38,FALSE)</f>
        <v>63.083333333333336</v>
      </c>
      <c r="F108" s="124">
        <f t="shared" si="5"/>
        <v>1172971.5</v>
      </c>
      <c r="G108" s="117">
        <f>F108*summary!$C$6/PopUC!$F$118</f>
        <v>139270.4307328866</v>
      </c>
    </row>
    <row r="109" spans="1:7" ht="21" x14ac:dyDescent="0.2">
      <c r="A109" s="39" t="s">
        <v>141</v>
      </c>
      <c r="B109" s="96" t="str">
        <f t="shared" si="3"/>
        <v>10815</v>
      </c>
      <c r="C109" s="20" t="s">
        <v>105</v>
      </c>
      <c r="D109" s="22">
        <v>43044</v>
      </c>
      <c r="E109" s="124">
        <f>VLOOKUP(B109,Payment_60!$B$4:$AO$119,38,FALSE)</f>
        <v>60.5</v>
      </c>
      <c r="F109" s="124">
        <f t="shared" si="5"/>
        <v>2604162</v>
      </c>
      <c r="G109" s="117">
        <f>F109*summary!$C$6/PopUC!$F$118</f>
        <v>309199.9792307106</v>
      </c>
    </row>
    <row r="110" spans="1:7" ht="21" x14ac:dyDescent="0.2">
      <c r="A110" s="39" t="s">
        <v>141</v>
      </c>
      <c r="B110" s="96" t="str">
        <f t="shared" si="3"/>
        <v>10816</v>
      </c>
      <c r="C110" s="20" t="s">
        <v>281</v>
      </c>
      <c r="D110" s="22">
        <v>15192</v>
      </c>
      <c r="E110" s="124">
        <f>VLOOKUP(B110,Payment_60!$B$4:$AO$119,38,FALSE)</f>
        <v>60</v>
      </c>
      <c r="F110" s="124">
        <f t="shared" si="5"/>
        <v>911520</v>
      </c>
      <c r="G110" s="117">
        <f>F110*summary!$C$6/PopUC!$F$118</f>
        <v>108227.50852995217</v>
      </c>
    </row>
    <row r="111" spans="1:7" ht="21" x14ac:dyDescent="0.2">
      <c r="A111" s="40" t="s">
        <v>141</v>
      </c>
      <c r="B111" s="98" t="str">
        <f t="shared" si="3"/>
        <v>11485</v>
      </c>
      <c r="C111" s="26" t="s">
        <v>107</v>
      </c>
      <c r="D111" s="28">
        <v>12844</v>
      </c>
      <c r="E111" s="111">
        <f>VLOOKUP(B111,Payment_60!$B$4:$AO$119,38,FALSE)</f>
        <v>51</v>
      </c>
      <c r="F111" s="111">
        <f t="shared" si="5"/>
        <v>655044</v>
      </c>
      <c r="G111" s="109">
        <f>F111*summary!$C$6/PopUC!$F$118</f>
        <v>77775.342392370978</v>
      </c>
    </row>
    <row r="112" spans="1:7" ht="21" x14ac:dyDescent="0.2">
      <c r="A112" s="41" t="s">
        <v>142</v>
      </c>
      <c r="B112" s="95" t="str">
        <f t="shared" si="3"/>
        <v>10698</v>
      </c>
      <c r="C112" s="30" t="s">
        <v>108</v>
      </c>
      <c r="D112" s="32">
        <v>65143</v>
      </c>
      <c r="E112" s="110">
        <f>VLOOKUP(B112,Payment_60!$B$4:$AO$119,38,FALSE)</f>
        <v>54.923076923076927</v>
      </c>
      <c r="F112" s="110">
        <f t="shared" si="5"/>
        <v>3577854.0000000005</v>
      </c>
      <c r="G112" s="108">
        <f>F112*summary!$C$6/PopUC!$F$118</f>
        <v>424809.35613472399</v>
      </c>
    </row>
    <row r="113" spans="1:7 16383:16383" ht="21" x14ac:dyDescent="0.2">
      <c r="A113" s="39" t="s">
        <v>142</v>
      </c>
      <c r="B113" s="96" t="str">
        <f t="shared" si="3"/>
        <v>10863</v>
      </c>
      <c r="C113" s="20" t="s">
        <v>109</v>
      </c>
      <c r="D113" s="22">
        <v>14575</v>
      </c>
      <c r="E113" s="124">
        <f>VLOOKUP(B113,Payment_60!$B$4:$AO$119,38,FALSE)</f>
        <v>57.142857142857139</v>
      </c>
      <c r="F113" s="124">
        <f t="shared" si="5"/>
        <v>832857.14285714284</v>
      </c>
      <c r="G113" s="117">
        <f>F113*summary!$C$6/PopUC!$F$118</f>
        <v>98887.631135688775</v>
      </c>
    </row>
    <row r="114" spans="1:7 16383:16383" ht="21" x14ac:dyDescent="0.2">
      <c r="A114" s="39" t="s">
        <v>142</v>
      </c>
      <c r="B114" s="96" t="str">
        <f t="shared" si="3"/>
        <v>10864</v>
      </c>
      <c r="C114" s="20" t="s">
        <v>110</v>
      </c>
      <c r="D114" s="22">
        <v>45110</v>
      </c>
      <c r="E114" s="124">
        <f>VLOOKUP(B114,Payment_60!$B$4:$AO$119,38,FALSE)</f>
        <v>46.9</v>
      </c>
      <c r="F114" s="124">
        <f t="shared" si="5"/>
        <v>2115659</v>
      </c>
      <c r="G114" s="117">
        <f>F114*summary!$C$6/PopUC!$F$118</f>
        <v>251198.55018976008</v>
      </c>
    </row>
    <row r="115" spans="1:7 16383:16383" ht="21" x14ac:dyDescent="0.2">
      <c r="A115" s="39" t="s">
        <v>142</v>
      </c>
      <c r="B115" s="96" t="str">
        <f t="shared" si="3"/>
        <v>10865</v>
      </c>
      <c r="C115" s="20" t="s">
        <v>111</v>
      </c>
      <c r="D115" s="22">
        <v>28891</v>
      </c>
      <c r="E115" s="124">
        <f>VLOOKUP(B115,Payment_60!$B$4:$AO$119,38,FALSE)</f>
        <v>51.875</v>
      </c>
      <c r="F115" s="124">
        <f t="shared" si="5"/>
        <v>1498720.625</v>
      </c>
      <c r="G115" s="117">
        <f>F115*summary!$C$6/PopUC!$F$118</f>
        <v>177947.60315319768</v>
      </c>
    </row>
    <row r="116" spans="1:7 16383:16383" ht="21" x14ac:dyDescent="0.2">
      <c r="A116" s="39" t="s">
        <v>142</v>
      </c>
      <c r="B116" s="96" t="str">
        <f t="shared" si="3"/>
        <v>11491</v>
      </c>
      <c r="C116" s="20" t="s">
        <v>112</v>
      </c>
      <c r="D116" s="22">
        <v>4604</v>
      </c>
      <c r="E116" s="124">
        <f>VLOOKUP(B116,Payment_60!$B$4:$AO$119,38,FALSE)</f>
        <v>54</v>
      </c>
      <c r="F116" s="124">
        <f t="shared" si="5"/>
        <v>248616</v>
      </c>
      <c r="G116" s="117">
        <f>F116*summary!$C$6/PopUC!$F$118</f>
        <v>29518.924719899278</v>
      </c>
    </row>
    <row r="117" spans="1:7 16383:16383" ht="21" x14ac:dyDescent="0.2">
      <c r="A117" s="42" t="s">
        <v>142</v>
      </c>
      <c r="B117" s="97" t="str">
        <f t="shared" si="3"/>
        <v>14904</v>
      </c>
      <c r="C117" s="34" t="s">
        <v>113</v>
      </c>
      <c r="D117" s="36">
        <v>16980</v>
      </c>
      <c r="E117" s="111">
        <f>VLOOKUP(B117,Payment_60!$B$4:$AO$119,38,FALSE)</f>
        <v>45.25</v>
      </c>
      <c r="F117" s="111">
        <f t="shared" si="5"/>
        <v>768345</v>
      </c>
      <c r="G117" s="109">
        <f>F117*summary!$C$6/PopUC!$F$118</f>
        <v>91227.910568551553</v>
      </c>
    </row>
    <row r="118" spans="1:7 16383:16383" ht="21.75" thickBot="1" x14ac:dyDescent="0.25">
      <c r="A118" s="37"/>
      <c r="B118" s="92"/>
      <c r="C118" s="9"/>
      <c r="D118" s="51">
        <f>SUM(D4:D117)</f>
        <v>3423758</v>
      </c>
      <c r="E118" s="112">
        <f>SUM(E4:E117)</f>
        <v>6735.6270217977035</v>
      </c>
      <c r="F118" s="112">
        <f>SUM(F4:F117)</f>
        <v>188500619.84706962</v>
      </c>
      <c r="G118" s="113">
        <f>SUM(G4:G117)</f>
        <v>22381245.000000004</v>
      </c>
      <c r="XFC118" s="48"/>
    </row>
    <row r="119" spans="1:7 16383:16383" ht="13.5" thickTop="1" x14ac:dyDescent="0.2">
      <c r="G119" s="105">
        <f>summary!C6</f>
        <v>22381245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19"/>
  <sheetViews>
    <sheetView topLeftCell="A64" workbookViewId="0">
      <selection activeCell="I2" sqref="I2"/>
    </sheetView>
  </sheetViews>
  <sheetFormatPr defaultRowHeight="21" x14ac:dyDescent="0.2"/>
  <cols>
    <col min="1" max="1" width="22.140625" style="9" customWidth="1"/>
    <col min="2" max="2" width="9.7109375" style="37" customWidth="1"/>
    <col min="3" max="3" width="72.85546875" style="9" bestFit="1" customWidth="1"/>
    <col min="4" max="4" width="12" style="9" bestFit="1" customWidth="1"/>
    <col min="5" max="5" width="11.28515625" style="9" bestFit="1" customWidth="1"/>
    <col min="6" max="6" width="11.5703125" style="9" bestFit="1" customWidth="1"/>
    <col min="7" max="7" width="9.140625" style="9"/>
    <col min="8" max="8" width="14.85546875" style="9" bestFit="1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5" width="9.140625" style="9"/>
    <col min="16" max="16" width="14.140625" style="9" bestFit="1" customWidth="1"/>
    <col min="17" max="16384" width="9.140625" style="9"/>
  </cols>
  <sheetData>
    <row r="1" spans="1:16" ht="30.75" customHeight="1" x14ac:dyDescent="0.2">
      <c r="A1" s="43" t="s">
        <v>380</v>
      </c>
    </row>
    <row r="2" spans="1:16" x14ac:dyDescent="0.2">
      <c r="B2" s="52" t="s">
        <v>407</v>
      </c>
      <c r="C2" s="52" t="s">
        <v>410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388</v>
      </c>
      <c r="E3" s="13" t="s">
        <v>392</v>
      </c>
      <c r="F3" s="13" t="s">
        <v>391</v>
      </c>
      <c r="G3" s="13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38" t="s">
        <v>146</v>
      </c>
      <c r="C4" s="16" t="s">
        <v>286</v>
      </c>
      <c r="D4" s="17">
        <v>23.788799999999998</v>
      </c>
      <c r="E4" s="18">
        <v>21301</v>
      </c>
      <c r="F4" s="18">
        <v>89542</v>
      </c>
      <c r="G4" s="158">
        <f>IF(D4&gt;=$K$18,5,IF(D4&gt;=$K$19,4,IF(D4&gt;=$K$20,3,IF(D4&gt;=$K$21,2,1))))</f>
        <v>1</v>
      </c>
      <c r="H4" s="17">
        <f>G4*summary!$D$10/'K_1.1'!$G$118</f>
        <v>8372.0367830423947</v>
      </c>
      <c r="O4" s="65"/>
      <c r="P4" s="65"/>
    </row>
    <row r="5" spans="1:16" x14ac:dyDescent="0.2">
      <c r="A5" s="19"/>
      <c r="B5" s="39" t="s">
        <v>147</v>
      </c>
      <c r="C5" s="20" t="s">
        <v>287</v>
      </c>
      <c r="D5" s="21">
        <v>54.104599999999998</v>
      </c>
      <c r="E5" s="22">
        <v>11000</v>
      </c>
      <c r="F5" s="22">
        <v>20331</v>
      </c>
      <c r="G5" s="159">
        <f t="shared" ref="G5:G68" si="0">IF(D5&gt;=$K$18,5,IF(D5&gt;=$K$19,4,IF(D5&gt;=$K$20,3,IF(D5&gt;=$K$21,2,1))))</f>
        <v>2</v>
      </c>
      <c r="H5" s="21">
        <f>G5*summary!$D$10/'K_1.1'!$G$118</f>
        <v>16744.073566084789</v>
      </c>
      <c r="O5" s="65"/>
      <c r="P5" s="65"/>
    </row>
    <row r="6" spans="1:16" x14ac:dyDescent="0.2">
      <c r="A6" s="19"/>
      <c r="B6" s="39" t="s">
        <v>148</v>
      </c>
      <c r="C6" s="20" t="s">
        <v>288</v>
      </c>
      <c r="D6" s="21">
        <v>59.844000000000001</v>
      </c>
      <c r="E6" s="22">
        <v>16727</v>
      </c>
      <c r="F6" s="22">
        <v>27951</v>
      </c>
      <c r="G6" s="159">
        <f t="shared" si="0"/>
        <v>3</v>
      </c>
      <c r="H6" s="21">
        <f>G6*summary!$D$10/'K_1.1'!$G$118</f>
        <v>25116.110349127182</v>
      </c>
      <c r="O6" s="65"/>
      <c r="P6" s="65"/>
    </row>
    <row r="7" spans="1:16" x14ac:dyDescent="0.2">
      <c r="A7" s="19"/>
      <c r="B7" s="39" t="s">
        <v>149</v>
      </c>
      <c r="C7" s="20" t="s">
        <v>289</v>
      </c>
      <c r="D7" s="21">
        <v>26.193100000000001</v>
      </c>
      <c r="E7" s="22">
        <v>7124</v>
      </c>
      <c r="F7" s="22">
        <v>27198</v>
      </c>
      <c r="G7" s="159">
        <f t="shared" si="0"/>
        <v>1</v>
      </c>
      <c r="H7" s="21">
        <f>G7*summary!$D$10/'K_1.1'!$G$118</f>
        <v>8372.0367830423947</v>
      </c>
      <c r="O7" s="65">
        <v>21.934899999999999</v>
      </c>
      <c r="P7" s="65"/>
    </row>
    <row r="8" spans="1:16" x14ac:dyDescent="0.2">
      <c r="A8" s="19"/>
      <c r="B8" s="39" t="s">
        <v>150</v>
      </c>
      <c r="C8" s="20" t="s">
        <v>290</v>
      </c>
      <c r="D8" s="21">
        <v>56.299300000000002</v>
      </c>
      <c r="E8" s="22">
        <v>10698</v>
      </c>
      <c r="F8" s="22">
        <v>19002</v>
      </c>
      <c r="G8" s="159">
        <f t="shared" si="0"/>
        <v>2</v>
      </c>
      <c r="H8" s="21">
        <f>G8*summary!$D$10/'K_1.1'!$G$118</f>
        <v>16744.073566084789</v>
      </c>
      <c r="O8" s="65">
        <v>23.788799999999998</v>
      </c>
      <c r="P8" s="65"/>
    </row>
    <row r="9" spans="1:16" x14ac:dyDescent="0.2">
      <c r="A9" s="19"/>
      <c r="B9" s="39" t="s">
        <v>151</v>
      </c>
      <c r="C9" s="20" t="s">
        <v>291</v>
      </c>
      <c r="D9" s="21">
        <v>37.649000000000001</v>
      </c>
      <c r="E9" s="22">
        <v>8340</v>
      </c>
      <c r="F9" s="22">
        <v>22152</v>
      </c>
      <c r="G9" s="159">
        <f t="shared" si="0"/>
        <v>1</v>
      </c>
      <c r="H9" s="21">
        <f>G9*summary!$D$10/'K_1.1'!$G$118</f>
        <v>8372.0367830423947</v>
      </c>
      <c r="O9" s="65">
        <v>24.065200000000001</v>
      </c>
      <c r="P9" s="65"/>
    </row>
    <row r="10" spans="1:16" x14ac:dyDescent="0.2">
      <c r="A10" s="19"/>
      <c r="B10" s="39" t="s">
        <v>152</v>
      </c>
      <c r="C10" s="20" t="s">
        <v>292</v>
      </c>
      <c r="D10" s="21">
        <v>26.217199999999998</v>
      </c>
      <c r="E10" s="22">
        <v>5724</v>
      </c>
      <c r="F10" s="22">
        <v>21833</v>
      </c>
      <c r="G10" s="159">
        <f t="shared" si="0"/>
        <v>1</v>
      </c>
      <c r="H10" s="21">
        <f>G10*summary!$D$10/'K_1.1'!$G$118</f>
        <v>8372.0367830423947</v>
      </c>
      <c r="O10" s="65">
        <v>25.562799999999999</v>
      </c>
      <c r="P10" s="65"/>
    </row>
    <row r="11" spans="1:16" x14ac:dyDescent="0.2">
      <c r="A11" s="19"/>
      <c r="B11" s="39" t="s">
        <v>153</v>
      </c>
      <c r="C11" s="20" t="s">
        <v>7</v>
      </c>
      <c r="D11" s="21">
        <v>27.306799999999999</v>
      </c>
      <c r="E11" s="22">
        <v>728</v>
      </c>
      <c r="F11" s="22">
        <v>2666</v>
      </c>
      <c r="G11" s="159">
        <f t="shared" si="0"/>
        <v>1</v>
      </c>
      <c r="H11" s="21">
        <f>G11*summary!$D$10/'K_1.1'!$G$118</f>
        <v>8372.0367830423947</v>
      </c>
      <c r="O11" s="65">
        <v>26.193100000000001</v>
      </c>
      <c r="P11" s="65"/>
    </row>
    <row r="12" spans="1:16" x14ac:dyDescent="0.2">
      <c r="A12" s="19"/>
      <c r="B12" s="39" t="s">
        <v>154</v>
      </c>
      <c r="C12" s="20" t="s">
        <v>8</v>
      </c>
      <c r="D12" s="21">
        <v>88.950100000000006</v>
      </c>
      <c r="E12" s="22">
        <v>2906</v>
      </c>
      <c r="F12" s="22">
        <v>3267</v>
      </c>
      <c r="G12" s="159">
        <f t="shared" si="0"/>
        <v>5</v>
      </c>
      <c r="H12" s="21">
        <f>G12*summary!$D$10/'K_1.1'!$G$118</f>
        <v>41860.183915211972</v>
      </c>
      <c r="O12" s="65">
        <v>26.217199999999998</v>
      </c>
      <c r="P12" s="65"/>
    </row>
    <row r="13" spans="1:16" x14ac:dyDescent="0.2">
      <c r="A13" s="19"/>
      <c r="B13" s="39" t="s">
        <v>155</v>
      </c>
      <c r="C13" s="20" t="s">
        <v>9</v>
      </c>
      <c r="D13" s="21">
        <v>92.377399999999994</v>
      </c>
      <c r="E13" s="22">
        <v>2751</v>
      </c>
      <c r="F13" s="22">
        <v>2978</v>
      </c>
      <c r="G13" s="159">
        <f t="shared" si="0"/>
        <v>5</v>
      </c>
      <c r="H13" s="21">
        <f>G13*summary!$D$10/'K_1.1'!$G$118</f>
        <v>41860.183915211972</v>
      </c>
      <c r="J13" s="23" t="s">
        <v>411</v>
      </c>
      <c r="K13" s="24">
        <v>56.969299999999997</v>
      </c>
      <c r="L13" s="9"/>
      <c r="M13" s="9"/>
      <c r="N13" s="9"/>
      <c r="O13" s="65">
        <v>27.306799999999999</v>
      </c>
      <c r="P13" s="65"/>
    </row>
    <row r="14" spans="1:16" x14ac:dyDescent="0.2">
      <c r="A14" s="19"/>
      <c r="B14" s="39" t="s">
        <v>156</v>
      </c>
      <c r="C14" s="20" t="s">
        <v>10</v>
      </c>
      <c r="D14" s="21">
        <v>89.901399999999995</v>
      </c>
      <c r="E14" s="22">
        <v>3739</v>
      </c>
      <c r="F14" s="22">
        <v>4159</v>
      </c>
      <c r="G14" s="159">
        <f t="shared" si="0"/>
        <v>5</v>
      </c>
      <c r="H14" s="21">
        <f>G14*summary!$D$10/'K_1.1'!$G$118</f>
        <v>41860.183915211972</v>
      </c>
      <c r="J14" s="23" t="s">
        <v>374</v>
      </c>
      <c r="K14" s="24">
        <f>STDEV(O7:O117)</f>
        <v>19.922002514357054</v>
      </c>
      <c r="L14" s="9"/>
      <c r="M14" s="9"/>
      <c r="N14" s="9"/>
      <c r="O14" s="65">
        <v>28.2959</v>
      </c>
      <c r="P14" s="65"/>
    </row>
    <row r="15" spans="1:16" x14ac:dyDescent="0.2">
      <c r="A15" s="19"/>
      <c r="B15" s="39" t="s">
        <v>157</v>
      </c>
      <c r="C15" s="20" t="s">
        <v>11</v>
      </c>
      <c r="D15" s="21">
        <v>89.74</v>
      </c>
      <c r="E15" s="22">
        <v>5729</v>
      </c>
      <c r="F15" s="22">
        <v>6384</v>
      </c>
      <c r="G15" s="159">
        <f t="shared" si="0"/>
        <v>5</v>
      </c>
      <c r="H15" s="21">
        <f>G15*summary!$D$10/'K_1.1'!$G$118</f>
        <v>41860.183915211972</v>
      </c>
      <c r="J15" s="23" t="s">
        <v>375</v>
      </c>
      <c r="K15" s="24">
        <f>K14/2</f>
        <v>9.9610012571785269</v>
      </c>
      <c r="L15" s="9"/>
      <c r="M15" s="9"/>
      <c r="N15" s="9"/>
      <c r="O15" s="65">
        <v>30.317799999999998</v>
      </c>
      <c r="P15" s="65"/>
    </row>
    <row r="16" spans="1:16" x14ac:dyDescent="0.2">
      <c r="A16" s="19"/>
      <c r="B16" s="39" t="s">
        <v>158</v>
      </c>
      <c r="C16" s="20" t="s">
        <v>12</v>
      </c>
      <c r="D16" s="21">
        <v>84.869299999999996</v>
      </c>
      <c r="E16" s="22">
        <v>3343</v>
      </c>
      <c r="F16" s="22">
        <v>3939</v>
      </c>
      <c r="G16" s="159">
        <f t="shared" si="0"/>
        <v>5</v>
      </c>
      <c r="H16" s="21">
        <f>G16*summary!$D$10/'K_1.1'!$G$118</f>
        <v>41860.183915211972</v>
      </c>
      <c r="J16" s="9"/>
      <c r="K16" s="9"/>
      <c r="L16" s="9"/>
      <c r="M16" s="9"/>
      <c r="N16" s="9"/>
      <c r="O16" s="65">
        <v>30.882400000000001</v>
      </c>
      <c r="P16" s="65"/>
    </row>
    <row r="17" spans="1:16" x14ac:dyDescent="0.2">
      <c r="A17" s="19"/>
      <c r="B17" s="39" t="s">
        <v>159</v>
      </c>
      <c r="C17" s="20" t="s">
        <v>13</v>
      </c>
      <c r="D17" s="21">
        <v>93.458299999999994</v>
      </c>
      <c r="E17" s="22">
        <v>4486</v>
      </c>
      <c r="F17" s="22">
        <v>4800</v>
      </c>
      <c r="G17" s="159">
        <f t="shared" si="0"/>
        <v>5</v>
      </c>
      <c r="H17" s="21">
        <f>G17*summary!$D$10/'K_1.1'!$G$118</f>
        <v>41860.183915211972</v>
      </c>
      <c r="J17" s="9"/>
      <c r="K17" s="9"/>
      <c r="L17" s="9"/>
      <c r="M17" s="9"/>
      <c r="N17" s="9"/>
      <c r="O17" s="65">
        <v>31.5426</v>
      </c>
      <c r="P17" s="65"/>
    </row>
    <row r="18" spans="1:16" x14ac:dyDescent="0.2">
      <c r="A18" s="19"/>
      <c r="B18" s="39" t="s">
        <v>160</v>
      </c>
      <c r="C18" s="20" t="s">
        <v>14</v>
      </c>
      <c r="D18" s="21">
        <v>55.486499999999999</v>
      </c>
      <c r="E18" s="22">
        <v>1517</v>
      </c>
      <c r="F18" s="22">
        <v>2734</v>
      </c>
      <c r="G18" s="159">
        <f t="shared" si="0"/>
        <v>2</v>
      </c>
      <c r="H18" s="21">
        <f>G18*summary!$D$10/'K_1.1'!$G$118</f>
        <v>16744.073566084789</v>
      </c>
      <c r="J18" s="9">
        <v>5</v>
      </c>
      <c r="K18" s="25">
        <f>K19+K15</f>
        <v>76.891302514357051</v>
      </c>
      <c r="L18" s="9"/>
      <c r="M18" s="9"/>
      <c r="N18" s="289" t="s">
        <v>378</v>
      </c>
      <c r="O18" s="65">
        <v>34.567900000000002</v>
      </c>
      <c r="P18" s="65"/>
    </row>
    <row r="19" spans="1:16" x14ac:dyDescent="0.2">
      <c r="A19" s="19"/>
      <c r="B19" s="39" t="s">
        <v>161</v>
      </c>
      <c r="C19" s="20" t="s">
        <v>15</v>
      </c>
      <c r="D19" s="21">
        <v>92.120099999999994</v>
      </c>
      <c r="E19" s="22">
        <v>3437</v>
      </c>
      <c r="F19" s="22">
        <v>3731</v>
      </c>
      <c r="G19" s="159">
        <f t="shared" si="0"/>
        <v>5</v>
      </c>
      <c r="H19" s="21">
        <f>G19*summary!$D$10/'K_1.1'!$G$118</f>
        <v>41860.183915211972</v>
      </c>
      <c r="J19" s="9">
        <v>4</v>
      </c>
      <c r="K19" s="25">
        <f>K20+K15</f>
        <v>66.930301257178527</v>
      </c>
      <c r="L19" s="9"/>
      <c r="M19" s="9"/>
      <c r="N19" s="289"/>
      <c r="O19" s="65">
        <v>34.957799999999999</v>
      </c>
      <c r="P19" s="65"/>
    </row>
    <row r="20" spans="1:16" x14ac:dyDescent="0.2">
      <c r="A20" s="19"/>
      <c r="B20" s="39" t="s">
        <v>162</v>
      </c>
      <c r="C20" s="20" t="s">
        <v>16</v>
      </c>
      <c r="D20" s="21">
        <v>90.346999999999994</v>
      </c>
      <c r="E20" s="22">
        <v>3697</v>
      </c>
      <c r="F20" s="22">
        <v>4092</v>
      </c>
      <c r="G20" s="159">
        <f t="shared" si="0"/>
        <v>5</v>
      </c>
      <c r="H20" s="21">
        <f>G20*summary!$D$10/'K_1.1'!$G$118</f>
        <v>41860.183915211972</v>
      </c>
      <c r="J20" s="9">
        <v>3</v>
      </c>
      <c r="K20" s="25">
        <v>56.969299999999997</v>
      </c>
      <c r="L20" s="9"/>
      <c r="M20" s="9"/>
      <c r="N20" s="289"/>
      <c r="O20" s="65">
        <v>36.642600000000002</v>
      </c>
      <c r="P20" s="65"/>
    </row>
    <row r="21" spans="1:16" x14ac:dyDescent="0.2">
      <c r="A21" s="19"/>
      <c r="B21" s="39" t="s">
        <v>163</v>
      </c>
      <c r="C21" s="20" t="s">
        <v>17</v>
      </c>
      <c r="D21" s="21">
        <v>88.334000000000003</v>
      </c>
      <c r="E21" s="22">
        <v>4634</v>
      </c>
      <c r="F21" s="22">
        <v>5246</v>
      </c>
      <c r="G21" s="159">
        <f t="shared" si="0"/>
        <v>5</v>
      </c>
      <c r="H21" s="21">
        <f>G21*summary!$D$10/'K_1.1'!$G$118</f>
        <v>41860.183915211972</v>
      </c>
      <c r="J21" s="9">
        <v>2</v>
      </c>
      <c r="K21" s="25">
        <f>K20-K15</f>
        <v>47.008298742821466</v>
      </c>
      <c r="L21" s="9"/>
      <c r="M21" s="9"/>
      <c r="N21" s="289"/>
      <c r="O21" s="65">
        <v>37.649000000000001</v>
      </c>
      <c r="P21" s="65"/>
    </row>
    <row r="22" spans="1:16" x14ac:dyDescent="0.2">
      <c r="A22" s="19"/>
      <c r="B22" s="39" t="s">
        <v>164</v>
      </c>
      <c r="C22" s="20" t="s">
        <v>18</v>
      </c>
      <c r="D22" s="21">
        <v>93.145799999999994</v>
      </c>
      <c r="E22" s="22">
        <v>4471</v>
      </c>
      <c r="F22" s="22">
        <v>4800</v>
      </c>
      <c r="G22" s="159">
        <f t="shared" si="0"/>
        <v>5</v>
      </c>
      <c r="H22" s="21">
        <f>G22*summary!$D$10/'K_1.1'!$G$118</f>
        <v>41860.183915211972</v>
      </c>
      <c r="J22" s="9">
        <v>1</v>
      </c>
      <c r="K22" s="25">
        <f>K21-K15</f>
        <v>37.047297485642943</v>
      </c>
      <c r="L22" s="9"/>
      <c r="M22" s="9"/>
      <c r="N22" s="289"/>
      <c r="O22" s="65">
        <v>41.731499999999997</v>
      </c>
      <c r="P22" s="65"/>
    </row>
    <row r="23" spans="1:16" x14ac:dyDescent="0.2">
      <c r="A23" s="19"/>
      <c r="B23" s="39" t="s">
        <v>165</v>
      </c>
      <c r="C23" s="20" t="s">
        <v>19</v>
      </c>
      <c r="D23" s="21">
        <v>94.309899999999999</v>
      </c>
      <c r="E23" s="22">
        <v>3348</v>
      </c>
      <c r="F23" s="22">
        <v>3550</v>
      </c>
      <c r="G23" s="159">
        <f t="shared" si="0"/>
        <v>5</v>
      </c>
      <c r="H23" s="21">
        <f>G23*summary!$D$10/'K_1.1'!$G$118</f>
        <v>41860.183915211972</v>
      </c>
      <c r="J23" s="9"/>
      <c r="K23" s="9"/>
      <c r="L23" s="9"/>
      <c r="M23" s="9"/>
      <c r="N23" s="289"/>
      <c r="O23" s="65">
        <v>50.646700000000003</v>
      </c>
      <c r="P23" s="65"/>
    </row>
    <row r="24" spans="1:16" x14ac:dyDescent="0.2">
      <c r="A24" s="19"/>
      <c r="B24" s="39" t="s">
        <v>166</v>
      </c>
      <c r="C24" s="20" t="s">
        <v>20</v>
      </c>
      <c r="D24" s="21">
        <v>58.299900000000001</v>
      </c>
      <c r="E24" s="22">
        <v>4074</v>
      </c>
      <c r="F24" s="22">
        <v>6988</v>
      </c>
      <c r="G24" s="159">
        <f t="shared" si="0"/>
        <v>3</v>
      </c>
      <c r="H24" s="21">
        <f>G24*summary!$D$10/'K_1.1'!$G$118</f>
        <v>25116.110349127182</v>
      </c>
      <c r="J24" s="9"/>
      <c r="K24" s="9"/>
      <c r="L24" s="9"/>
      <c r="M24" s="9"/>
      <c r="N24" s="289"/>
      <c r="O24" s="65">
        <v>51.033700000000003</v>
      </c>
      <c r="P24" s="65"/>
    </row>
    <row r="25" spans="1:16" x14ac:dyDescent="0.2">
      <c r="A25" s="19"/>
      <c r="B25" s="39" t="s">
        <v>167</v>
      </c>
      <c r="C25" s="20" t="s">
        <v>21</v>
      </c>
      <c r="D25" s="21">
        <v>68.215599999999995</v>
      </c>
      <c r="E25" s="22">
        <v>2569</v>
      </c>
      <c r="F25" s="22">
        <v>3766</v>
      </c>
      <c r="G25" s="159">
        <f t="shared" si="0"/>
        <v>4</v>
      </c>
      <c r="H25" s="21">
        <f>G25*summary!$D$10/'K_1.1'!$G$118</f>
        <v>33488.147132169579</v>
      </c>
      <c r="J25" s="9"/>
      <c r="K25" s="9"/>
      <c r="L25" s="9"/>
      <c r="M25" s="9"/>
      <c r="N25" s="289"/>
      <c r="O25" s="65">
        <v>51.382199999999997</v>
      </c>
      <c r="P25" s="65"/>
    </row>
    <row r="26" spans="1:16" x14ac:dyDescent="0.2">
      <c r="A26" s="19"/>
      <c r="B26" s="39" t="s">
        <v>168</v>
      </c>
      <c r="C26" s="20" t="s">
        <v>293</v>
      </c>
      <c r="D26" s="21">
        <v>30.317799999999998</v>
      </c>
      <c r="E26" s="22">
        <v>124</v>
      </c>
      <c r="F26" s="22">
        <v>409</v>
      </c>
      <c r="G26" s="159">
        <f t="shared" si="0"/>
        <v>1</v>
      </c>
      <c r="H26" s="21">
        <f>G26*summary!$D$10/'K_1.1'!$G$118</f>
        <v>8372.0367830423947</v>
      </c>
      <c r="O26" s="65">
        <v>53.2166</v>
      </c>
      <c r="P26" s="65"/>
    </row>
    <row r="27" spans="1:16" x14ac:dyDescent="0.2">
      <c r="A27" s="19"/>
      <c r="B27" s="40" t="s">
        <v>169</v>
      </c>
      <c r="C27" s="26" t="s">
        <v>294</v>
      </c>
      <c r="D27" s="27">
        <v>36.642600000000002</v>
      </c>
      <c r="E27" s="28">
        <v>1672</v>
      </c>
      <c r="F27" s="28">
        <v>4563</v>
      </c>
      <c r="G27" s="160">
        <f t="shared" si="0"/>
        <v>1</v>
      </c>
      <c r="H27" s="27">
        <f>G27*summary!$D$10/'K_1.1'!$G$118</f>
        <v>8372.0367830423947</v>
      </c>
      <c r="O27" s="65">
        <v>53.536999999999999</v>
      </c>
      <c r="P27" s="65"/>
    </row>
    <row r="28" spans="1:16" x14ac:dyDescent="0.2">
      <c r="A28" s="29" t="s">
        <v>295</v>
      </c>
      <c r="B28" s="41" t="s">
        <v>170</v>
      </c>
      <c r="C28" s="30" t="s">
        <v>296</v>
      </c>
      <c r="D28" s="31">
        <v>67.002300000000005</v>
      </c>
      <c r="E28" s="32">
        <v>1730</v>
      </c>
      <c r="F28" s="32">
        <v>2582</v>
      </c>
      <c r="G28" s="161">
        <f t="shared" si="0"/>
        <v>4</v>
      </c>
      <c r="H28" s="31">
        <f>G28*summary!$D$10/'K_1.1'!$G$118</f>
        <v>33488.147132169579</v>
      </c>
      <c r="O28" s="65">
        <v>54.104599999999998</v>
      </c>
      <c r="P28" s="65"/>
    </row>
    <row r="29" spans="1:16" x14ac:dyDescent="0.2">
      <c r="A29" s="19"/>
      <c r="B29" s="39" t="s">
        <v>171</v>
      </c>
      <c r="C29" s="20" t="s">
        <v>297</v>
      </c>
      <c r="D29" s="21">
        <v>74.730900000000005</v>
      </c>
      <c r="E29" s="22">
        <v>35894</v>
      </c>
      <c r="F29" s="22">
        <v>48031</v>
      </c>
      <c r="G29" s="159">
        <f t="shared" si="0"/>
        <v>4</v>
      </c>
      <c r="H29" s="21">
        <f>G29*summary!$D$10/'K_1.1'!$G$118</f>
        <v>33488.147132169579</v>
      </c>
      <c r="O29" s="65">
        <v>54.702500000000001</v>
      </c>
      <c r="P29" s="65"/>
    </row>
    <row r="30" spans="1:16" x14ac:dyDescent="0.2">
      <c r="A30" s="19"/>
      <c r="B30" s="39" t="s">
        <v>172</v>
      </c>
      <c r="C30" s="20" t="s">
        <v>298</v>
      </c>
      <c r="D30" s="21">
        <v>75.722700000000003</v>
      </c>
      <c r="E30" s="22">
        <v>22108</v>
      </c>
      <c r="F30" s="22">
        <v>29196</v>
      </c>
      <c r="G30" s="159">
        <f t="shared" si="0"/>
        <v>4</v>
      </c>
      <c r="H30" s="21">
        <f>G30*summary!$D$10/'K_1.1'!$G$118</f>
        <v>33488.147132169579</v>
      </c>
      <c r="O30" s="65">
        <v>55.486499999999999</v>
      </c>
      <c r="P30" s="65"/>
    </row>
    <row r="31" spans="1:16" x14ac:dyDescent="0.2">
      <c r="A31" s="19"/>
      <c r="B31" s="39" t="s">
        <v>173</v>
      </c>
      <c r="C31" s="20" t="s">
        <v>299</v>
      </c>
      <c r="D31" s="21">
        <v>51.033700000000003</v>
      </c>
      <c r="E31" s="22">
        <v>16860</v>
      </c>
      <c r="F31" s="22">
        <v>33037</v>
      </c>
      <c r="G31" s="159">
        <f t="shared" si="0"/>
        <v>2</v>
      </c>
      <c r="H31" s="21">
        <f>G31*summary!$D$10/'K_1.1'!$G$118</f>
        <v>16744.073566084789</v>
      </c>
      <c r="O31" s="65">
        <v>56.299300000000002</v>
      </c>
      <c r="P31" s="65"/>
    </row>
    <row r="32" spans="1:16" x14ac:dyDescent="0.2">
      <c r="A32" s="19"/>
      <c r="B32" s="39" t="s">
        <v>174</v>
      </c>
      <c r="C32" s="20" t="s">
        <v>300</v>
      </c>
      <c r="D32" s="21">
        <v>25.562799999999999</v>
      </c>
      <c r="E32" s="22">
        <v>4599</v>
      </c>
      <c r="F32" s="22">
        <v>17991</v>
      </c>
      <c r="G32" s="159">
        <f t="shared" si="0"/>
        <v>1</v>
      </c>
      <c r="H32" s="21">
        <f>G32*summary!$D$10/'K_1.1'!$G$118</f>
        <v>8372.0367830423947</v>
      </c>
      <c r="O32" s="65">
        <v>56.759</v>
      </c>
      <c r="P32" s="65"/>
    </row>
    <row r="33" spans="1:16" x14ac:dyDescent="0.2">
      <c r="A33" s="19"/>
      <c r="B33" s="39" t="s">
        <v>175</v>
      </c>
      <c r="C33" s="20" t="s">
        <v>301</v>
      </c>
      <c r="D33" s="21">
        <v>85.027699999999996</v>
      </c>
      <c r="E33" s="22">
        <v>11057</v>
      </c>
      <c r="F33" s="22">
        <v>13004</v>
      </c>
      <c r="G33" s="159">
        <f t="shared" si="0"/>
        <v>5</v>
      </c>
      <c r="H33" s="21">
        <f>G33*summary!$D$10/'K_1.1'!$G$118</f>
        <v>41860.183915211972</v>
      </c>
      <c r="J33" s="9"/>
      <c r="K33" s="9"/>
      <c r="L33" s="9"/>
      <c r="M33" s="9"/>
      <c r="N33" s="9"/>
      <c r="O33" s="65">
        <v>57.035800000000002</v>
      </c>
      <c r="P33" s="65"/>
    </row>
    <row r="34" spans="1:16" x14ac:dyDescent="0.2">
      <c r="A34" s="19"/>
      <c r="B34" s="39" t="s">
        <v>176</v>
      </c>
      <c r="C34" s="20" t="s">
        <v>302</v>
      </c>
      <c r="D34" s="21">
        <v>77.813800000000001</v>
      </c>
      <c r="E34" s="22">
        <v>8400</v>
      </c>
      <c r="F34" s="22">
        <v>10795</v>
      </c>
      <c r="G34" s="159">
        <f t="shared" si="0"/>
        <v>5</v>
      </c>
      <c r="H34" s="21">
        <f>G34*summary!$D$10/'K_1.1'!$G$118</f>
        <v>41860.183915211972</v>
      </c>
      <c r="J34" s="9"/>
      <c r="K34" s="9"/>
      <c r="L34" s="9"/>
      <c r="M34" s="9"/>
      <c r="N34" s="9"/>
      <c r="O34" s="65">
        <v>57.503</v>
      </c>
      <c r="P34" s="65"/>
    </row>
    <row r="35" spans="1:16" x14ac:dyDescent="0.2">
      <c r="A35" s="19"/>
      <c r="B35" s="39" t="s">
        <v>177</v>
      </c>
      <c r="C35" s="20" t="s">
        <v>303</v>
      </c>
      <c r="D35" s="21">
        <v>63.877000000000002</v>
      </c>
      <c r="E35" s="22">
        <v>14502</v>
      </c>
      <c r="F35" s="22">
        <v>22703</v>
      </c>
      <c r="G35" s="159">
        <f t="shared" si="0"/>
        <v>3</v>
      </c>
      <c r="H35" s="21">
        <f>G35*summary!$D$10/'K_1.1'!$G$118</f>
        <v>25116.110349127182</v>
      </c>
      <c r="J35" s="9"/>
      <c r="K35" s="9"/>
      <c r="L35" s="9"/>
      <c r="M35" s="9"/>
      <c r="N35" s="9"/>
      <c r="O35" s="65">
        <v>58.299900000000001</v>
      </c>
      <c r="P35" s="65"/>
    </row>
    <row r="36" spans="1:16" x14ac:dyDescent="0.2">
      <c r="A36" s="19"/>
      <c r="B36" s="39" t="s">
        <v>178</v>
      </c>
      <c r="C36" s="20" t="s">
        <v>304</v>
      </c>
      <c r="D36" s="21">
        <v>75.790599999999998</v>
      </c>
      <c r="E36" s="22">
        <v>6327</v>
      </c>
      <c r="F36" s="22">
        <v>8348</v>
      </c>
      <c r="G36" s="159">
        <f t="shared" si="0"/>
        <v>4</v>
      </c>
      <c r="H36" s="21">
        <f>G36*summary!$D$10/'K_1.1'!$G$118</f>
        <v>33488.147132169579</v>
      </c>
      <c r="J36" s="9"/>
      <c r="K36" s="9"/>
      <c r="L36" s="9"/>
      <c r="M36" s="9"/>
      <c r="N36" s="9"/>
      <c r="O36" s="65">
        <v>58.416200000000003</v>
      </c>
      <c r="P36" s="65"/>
    </row>
    <row r="37" spans="1:16" x14ac:dyDescent="0.2">
      <c r="A37" s="19"/>
      <c r="B37" s="39" t="s">
        <v>179</v>
      </c>
      <c r="C37" s="20" t="s">
        <v>305</v>
      </c>
      <c r="D37" s="21">
        <v>28.2959</v>
      </c>
      <c r="E37" s="22">
        <v>3389</v>
      </c>
      <c r="F37" s="22">
        <v>11977</v>
      </c>
      <c r="G37" s="159">
        <f t="shared" si="0"/>
        <v>1</v>
      </c>
      <c r="H37" s="21">
        <f>G37*summary!$D$10/'K_1.1'!$G$118</f>
        <v>8372.0367830423947</v>
      </c>
      <c r="J37" s="9"/>
      <c r="K37" s="9"/>
      <c r="L37" s="9"/>
      <c r="M37" s="9"/>
      <c r="N37" s="9"/>
      <c r="O37" s="65">
        <v>59.466000000000001</v>
      </c>
      <c r="P37" s="65"/>
    </row>
    <row r="38" spans="1:16" x14ac:dyDescent="0.2">
      <c r="A38" s="19"/>
      <c r="B38" s="39" t="s">
        <v>180</v>
      </c>
      <c r="C38" s="20" t="s">
        <v>306</v>
      </c>
      <c r="D38" s="21">
        <v>14.2857</v>
      </c>
      <c r="E38" s="22">
        <v>48</v>
      </c>
      <c r="F38" s="22">
        <v>336</v>
      </c>
      <c r="G38" s="159">
        <f t="shared" si="0"/>
        <v>1</v>
      </c>
      <c r="H38" s="21">
        <f>G38*summary!$D$10/'K_1.1'!$G$118</f>
        <v>8372.0367830423947</v>
      </c>
      <c r="J38" s="9"/>
      <c r="K38" s="9"/>
      <c r="L38" s="9"/>
      <c r="M38" s="9"/>
      <c r="N38" s="9"/>
      <c r="O38" s="65">
        <v>59.7515</v>
      </c>
      <c r="P38" s="65"/>
    </row>
    <row r="39" spans="1:16" x14ac:dyDescent="0.2">
      <c r="A39" s="19"/>
      <c r="B39" s="39" t="s">
        <v>181</v>
      </c>
      <c r="C39" s="20" t="s">
        <v>35</v>
      </c>
      <c r="D39" s="21">
        <v>90.387100000000004</v>
      </c>
      <c r="E39" s="22">
        <v>4203</v>
      </c>
      <c r="F39" s="22">
        <v>4650</v>
      </c>
      <c r="G39" s="159">
        <f t="shared" si="0"/>
        <v>5</v>
      </c>
      <c r="H39" s="21">
        <f>G39*summary!$D$10/'K_1.1'!$G$118</f>
        <v>41860.183915211972</v>
      </c>
      <c r="J39" s="9"/>
      <c r="K39" s="9"/>
      <c r="L39" s="9"/>
      <c r="M39" s="9"/>
      <c r="N39" s="9"/>
      <c r="O39" s="65">
        <v>59.844000000000001</v>
      </c>
      <c r="P39" s="65"/>
    </row>
    <row r="40" spans="1:16" x14ac:dyDescent="0.2">
      <c r="A40" s="19"/>
      <c r="B40" s="39" t="s">
        <v>182</v>
      </c>
      <c r="C40" s="20" t="s">
        <v>36</v>
      </c>
      <c r="D40" s="21">
        <v>94.129499999999993</v>
      </c>
      <c r="E40" s="22">
        <v>4201</v>
      </c>
      <c r="F40" s="22">
        <v>4463</v>
      </c>
      <c r="G40" s="159">
        <f t="shared" si="0"/>
        <v>5</v>
      </c>
      <c r="H40" s="21">
        <f>G40*summary!$D$10/'K_1.1'!$G$118</f>
        <v>41860.183915211972</v>
      </c>
      <c r="J40" s="9"/>
      <c r="K40" s="9"/>
      <c r="L40" s="9"/>
      <c r="M40" s="9"/>
      <c r="N40" s="9"/>
      <c r="O40" s="65">
        <v>60.826999999999998</v>
      </c>
      <c r="P40" s="65"/>
    </row>
    <row r="41" spans="1:16" x14ac:dyDescent="0.2">
      <c r="A41" s="19"/>
      <c r="B41" s="39" t="s">
        <v>183</v>
      </c>
      <c r="C41" s="20" t="s">
        <v>37</v>
      </c>
      <c r="D41" s="21">
        <v>93.266300000000001</v>
      </c>
      <c r="E41" s="22">
        <v>3061</v>
      </c>
      <c r="F41" s="22">
        <v>3282</v>
      </c>
      <c r="G41" s="159">
        <f t="shared" si="0"/>
        <v>5</v>
      </c>
      <c r="H41" s="21">
        <f>G41*summary!$D$10/'K_1.1'!$G$118</f>
        <v>41860.183915211972</v>
      </c>
      <c r="J41" s="9"/>
      <c r="K41" s="9"/>
      <c r="L41" s="9"/>
      <c r="M41" s="9"/>
      <c r="N41" s="9"/>
      <c r="O41" s="65">
        <v>60.8277</v>
      </c>
      <c r="P41" s="65"/>
    </row>
    <row r="42" spans="1:16" x14ac:dyDescent="0.2">
      <c r="A42" s="19"/>
      <c r="B42" s="39" t="s">
        <v>184</v>
      </c>
      <c r="C42" s="20" t="s">
        <v>38</v>
      </c>
      <c r="D42" s="21">
        <v>91.995199999999997</v>
      </c>
      <c r="E42" s="22">
        <v>3080</v>
      </c>
      <c r="F42" s="22">
        <v>3348</v>
      </c>
      <c r="G42" s="159">
        <f t="shared" si="0"/>
        <v>5</v>
      </c>
      <c r="H42" s="21">
        <f>G42*summary!$D$10/'K_1.1'!$G$118</f>
        <v>41860.183915211972</v>
      </c>
      <c r="J42" s="9"/>
      <c r="K42" s="9"/>
      <c r="L42" s="9"/>
      <c r="M42" s="9"/>
      <c r="N42" s="9"/>
      <c r="O42" s="65">
        <v>61.508200000000002</v>
      </c>
      <c r="P42" s="65"/>
    </row>
    <row r="43" spans="1:16" x14ac:dyDescent="0.2">
      <c r="A43" s="19"/>
      <c r="B43" s="39" t="s">
        <v>185</v>
      </c>
      <c r="C43" s="20" t="s">
        <v>39</v>
      </c>
      <c r="D43" s="21">
        <v>94.934200000000004</v>
      </c>
      <c r="E43" s="22">
        <v>1443</v>
      </c>
      <c r="F43" s="22">
        <v>1520</v>
      </c>
      <c r="G43" s="159">
        <f t="shared" si="0"/>
        <v>5</v>
      </c>
      <c r="H43" s="21">
        <f>G43*summary!$D$10/'K_1.1'!$G$118</f>
        <v>41860.183915211972</v>
      </c>
      <c r="J43" s="9"/>
      <c r="K43" s="9"/>
      <c r="L43" s="9"/>
      <c r="M43" s="9"/>
      <c r="N43" s="9"/>
      <c r="O43" s="65">
        <v>62.747100000000003</v>
      </c>
      <c r="P43" s="65"/>
    </row>
    <row r="44" spans="1:16" x14ac:dyDescent="0.2">
      <c r="A44" s="19"/>
      <c r="B44" s="39" t="s">
        <v>186</v>
      </c>
      <c r="C44" s="20" t="s">
        <v>40</v>
      </c>
      <c r="D44" s="21">
        <v>31.5426</v>
      </c>
      <c r="E44" s="22">
        <v>411</v>
      </c>
      <c r="F44" s="22">
        <v>1303</v>
      </c>
      <c r="G44" s="159">
        <f t="shared" si="0"/>
        <v>1</v>
      </c>
      <c r="H44" s="21">
        <f>G44*summary!$D$10/'K_1.1'!$G$118</f>
        <v>8372.0367830423947</v>
      </c>
      <c r="J44" s="9"/>
      <c r="K44" s="9"/>
      <c r="L44" s="9"/>
      <c r="M44" s="9"/>
      <c r="N44" s="9"/>
      <c r="O44" s="65">
        <v>63.633099999999999</v>
      </c>
      <c r="P44" s="65"/>
    </row>
    <row r="45" spans="1:16" x14ac:dyDescent="0.2">
      <c r="A45" s="19"/>
      <c r="B45" s="39" t="s">
        <v>187</v>
      </c>
      <c r="C45" s="20" t="s">
        <v>41</v>
      </c>
      <c r="D45" s="21">
        <v>95.915400000000005</v>
      </c>
      <c r="E45" s="22">
        <v>1315</v>
      </c>
      <c r="F45" s="22">
        <v>1371</v>
      </c>
      <c r="G45" s="159">
        <f t="shared" si="0"/>
        <v>5</v>
      </c>
      <c r="H45" s="21">
        <f>G45*summary!$D$10/'K_1.1'!$G$118</f>
        <v>41860.183915211972</v>
      </c>
      <c r="J45" s="9"/>
      <c r="K45" s="9"/>
      <c r="L45" s="9"/>
      <c r="M45" s="9"/>
      <c r="N45" s="9"/>
      <c r="O45" s="65">
        <v>63.6614</v>
      </c>
      <c r="P45" s="65"/>
    </row>
    <row r="46" spans="1:16" x14ac:dyDescent="0.2">
      <c r="A46" s="19"/>
      <c r="B46" s="39" t="s">
        <v>188</v>
      </c>
      <c r="C46" s="20" t="s">
        <v>42</v>
      </c>
      <c r="D46" s="21">
        <v>80.440600000000003</v>
      </c>
      <c r="E46" s="22">
        <v>4199</v>
      </c>
      <c r="F46" s="22">
        <v>5220</v>
      </c>
      <c r="G46" s="159">
        <f t="shared" si="0"/>
        <v>5</v>
      </c>
      <c r="H46" s="21">
        <f>G46*summary!$D$10/'K_1.1'!$G$118</f>
        <v>41860.183915211972</v>
      </c>
      <c r="J46" s="9"/>
      <c r="K46" s="9"/>
      <c r="L46" s="9"/>
      <c r="M46" s="9"/>
      <c r="N46" s="9"/>
      <c r="O46" s="65">
        <v>63.877000000000002</v>
      </c>
      <c r="P46" s="65"/>
    </row>
    <row r="47" spans="1:16" x14ac:dyDescent="0.2">
      <c r="A47" s="19"/>
      <c r="B47" s="39" t="s">
        <v>189</v>
      </c>
      <c r="C47" s="20" t="s">
        <v>43</v>
      </c>
      <c r="D47" s="21">
        <v>91.986800000000002</v>
      </c>
      <c r="E47" s="22">
        <v>3352</v>
      </c>
      <c r="F47" s="22">
        <v>3644</v>
      </c>
      <c r="G47" s="159">
        <f t="shared" si="0"/>
        <v>5</v>
      </c>
      <c r="H47" s="21">
        <f>G47*summary!$D$10/'K_1.1'!$G$118</f>
        <v>41860.183915211972</v>
      </c>
      <c r="J47" s="9"/>
      <c r="K47" s="9"/>
      <c r="L47" s="9"/>
      <c r="M47" s="9"/>
      <c r="N47" s="9"/>
      <c r="O47" s="65">
        <v>65.388400000000004</v>
      </c>
      <c r="P47" s="65"/>
    </row>
    <row r="48" spans="1:16" x14ac:dyDescent="0.2">
      <c r="A48" s="19"/>
      <c r="B48" s="39" t="s">
        <v>190</v>
      </c>
      <c r="C48" s="20" t="s">
        <v>44</v>
      </c>
      <c r="D48" s="21">
        <v>90.680499999999995</v>
      </c>
      <c r="E48" s="22">
        <v>3318</v>
      </c>
      <c r="F48" s="22">
        <v>3659</v>
      </c>
      <c r="G48" s="159">
        <f t="shared" si="0"/>
        <v>5</v>
      </c>
      <c r="H48" s="21">
        <f>G48*summary!$D$10/'K_1.1'!$G$118</f>
        <v>41860.183915211972</v>
      </c>
      <c r="J48" s="9"/>
      <c r="K48" s="9"/>
      <c r="L48" s="9"/>
      <c r="M48" s="9"/>
      <c r="N48" s="9"/>
      <c r="O48" s="65">
        <v>65.415000000000006</v>
      </c>
      <c r="P48" s="65"/>
    </row>
    <row r="49" spans="1:16" x14ac:dyDescent="0.2">
      <c r="A49" s="19"/>
      <c r="B49" s="39" t="s">
        <v>191</v>
      </c>
      <c r="C49" s="20" t="s">
        <v>45</v>
      </c>
      <c r="D49" s="21">
        <v>94.557599999999994</v>
      </c>
      <c r="E49" s="22">
        <v>3110</v>
      </c>
      <c r="F49" s="22">
        <v>3289</v>
      </c>
      <c r="G49" s="159">
        <f t="shared" si="0"/>
        <v>5</v>
      </c>
      <c r="H49" s="21">
        <f>G49*summary!$D$10/'K_1.1'!$G$118</f>
        <v>41860.183915211972</v>
      </c>
      <c r="J49" s="9"/>
      <c r="K49" s="9"/>
      <c r="L49" s="9"/>
      <c r="M49" s="9"/>
      <c r="N49" s="9"/>
      <c r="O49" s="65">
        <v>65.769800000000004</v>
      </c>
      <c r="P49" s="65"/>
    </row>
    <row r="50" spans="1:16" x14ac:dyDescent="0.2">
      <c r="A50" s="19"/>
      <c r="B50" s="39" t="s">
        <v>192</v>
      </c>
      <c r="C50" s="20" t="s">
        <v>46</v>
      </c>
      <c r="D50" s="21">
        <v>91.121499999999997</v>
      </c>
      <c r="E50" s="22">
        <v>2925</v>
      </c>
      <c r="F50" s="22">
        <v>3210</v>
      </c>
      <c r="G50" s="159">
        <f t="shared" si="0"/>
        <v>5</v>
      </c>
      <c r="H50" s="21">
        <f>G50*summary!$D$10/'K_1.1'!$G$118</f>
        <v>41860.183915211972</v>
      </c>
      <c r="J50" s="9"/>
      <c r="K50" s="9"/>
      <c r="L50" s="9"/>
      <c r="M50" s="9"/>
      <c r="N50" s="9"/>
      <c r="O50" s="65">
        <v>65.897199999999998</v>
      </c>
      <c r="P50" s="65"/>
    </row>
    <row r="51" spans="1:16" x14ac:dyDescent="0.2">
      <c r="A51" s="19"/>
      <c r="B51" s="39" t="s">
        <v>193</v>
      </c>
      <c r="C51" s="20" t="s">
        <v>47</v>
      </c>
      <c r="D51" s="21">
        <v>92.595600000000005</v>
      </c>
      <c r="E51" s="22">
        <v>3464</v>
      </c>
      <c r="F51" s="22">
        <v>3741</v>
      </c>
      <c r="G51" s="159">
        <f t="shared" si="0"/>
        <v>5</v>
      </c>
      <c r="H51" s="21">
        <f>G51*summary!$D$10/'K_1.1'!$G$118</f>
        <v>41860.183915211972</v>
      </c>
      <c r="J51" s="9"/>
      <c r="K51" s="9"/>
      <c r="L51" s="9"/>
      <c r="M51" s="9"/>
      <c r="N51" s="9"/>
      <c r="O51" s="65">
        <v>66.347700000000003</v>
      </c>
      <c r="P51" s="65"/>
    </row>
    <row r="52" spans="1:16" x14ac:dyDescent="0.2">
      <c r="A52" s="19"/>
      <c r="B52" s="39" t="s">
        <v>194</v>
      </c>
      <c r="C52" s="20" t="s">
        <v>48</v>
      </c>
      <c r="D52" s="21">
        <v>34.567900000000002</v>
      </c>
      <c r="E52" s="22">
        <v>84</v>
      </c>
      <c r="F52" s="22">
        <v>243</v>
      </c>
      <c r="G52" s="159">
        <f t="shared" si="0"/>
        <v>1</v>
      </c>
      <c r="H52" s="21">
        <f>G52*summary!$D$10/'K_1.1'!$G$118</f>
        <v>8372.0367830423947</v>
      </c>
      <c r="J52" s="9"/>
      <c r="K52" s="9"/>
      <c r="L52" s="9"/>
      <c r="M52" s="9"/>
      <c r="N52" s="9"/>
      <c r="O52" s="65">
        <v>66.445099999999996</v>
      </c>
      <c r="P52" s="65"/>
    </row>
    <row r="53" spans="1:16" x14ac:dyDescent="0.2">
      <c r="A53" s="19"/>
      <c r="B53" s="39" t="s">
        <v>195</v>
      </c>
      <c r="C53" s="20" t="s">
        <v>49</v>
      </c>
      <c r="D53" s="21">
        <v>96.175299999999993</v>
      </c>
      <c r="E53" s="22">
        <v>2590</v>
      </c>
      <c r="F53" s="22">
        <v>2693</v>
      </c>
      <c r="G53" s="159">
        <f t="shared" si="0"/>
        <v>5</v>
      </c>
      <c r="H53" s="21">
        <f>G53*summary!$D$10/'K_1.1'!$G$118</f>
        <v>41860.183915211972</v>
      </c>
      <c r="J53" s="9"/>
      <c r="K53" s="9"/>
      <c r="L53" s="9"/>
      <c r="M53" s="9"/>
      <c r="N53" s="9"/>
      <c r="O53" s="65">
        <v>67.002300000000005</v>
      </c>
      <c r="P53" s="65"/>
    </row>
    <row r="54" spans="1:16" x14ac:dyDescent="0.2">
      <c r="A54" s="19"/>
      <c r="B54" s="39" t="s">
        <v>196</v>
      </c>
      <c r="C54" s="20" t="s">
        <v>50</v>
      </c>
      <c r="D54" s="21">
        <v>30.882400000000001</v>
      </c>
      <c r="E54" s="22">
        <v>189</v>
      </c>
      <c r="F54" s="22">
        <v>612</v>
      </c>
      <c r="G54" s="159">
        <f t="shared" si="0"/>
        <v>1</v>
      </c>
      <c r="H54" s="21">
        <f>G54*summary!$D$10/'K_1.1'!$G$118</f>
        <v>8372.0367830423947</v>
      </c>
      <c r="J54" s="9"/>
      <c r="K54" s="9"/>
      <c r="L54" s="9"/>
      <c r="M54" s="9"/>
      <c r="N54" s="9"/>
      <c r="O54" s="65">
        <v>68.146900000000002</v>
      </c>
      <c r="P54" s="65"/>
    </row>
    <row r="55" spans="1:16" x14ac:dyDescent="0.2">
      <c r="A55" s="19"/>
      <c r="B55" s="39" t="s">
        <v>197</v>
      </c>
      <c r="C55" s="20" t="s">
        <v>51</v>
      </c>
      <c r="D55" s="21">
        <v>34.957799999999999</v>
      </c>
      <c r="E55" s="22">
        <v>373</v>
      </c>
      <c r="F55" s="22">
        <v>1067</v>
      </c>
      <c r="G55" s="159">
        <f t="shared" si="0"/>
        <v>1</v>
      </c>
      <c r="H55" s="21">
        <f>G55*summary!$D$10/'K_1.1'!$G$118</f>
        <v>8372.0367830423947</v>
      </c>
      <c r="J55" s="9"/>
      <c r="K55" s="9"/>
      <c r="L55" s="9"/>
      <c r="M55" s="9"/>
      <c r="N55" s="9"/>
      <c r="O55" s="65">
        <v>68.179000000000002</v>
      </c>
      <c r="P55" s="65"/>
    </row>
    <row r="56" spans="1:16" x14ac:dyDescent="0.2">
      <c r="A56" s="33"/>
      <c r="B56" s="42" t="s">
        <v>198</v>
      </c>
      <c r="C56" s="34" t="s">
        <v>52</v>
      </c>
      <c r="D56" s="35">
        <v>83.322199999999995</v>
      </c>
      <c r="E56" s="36">
        <v>1244</v>
      </c>
      <c r="F56" s="36">
        <v>1493</v>
      </c>
      <c r="G56" s="162">
        <f t="shared" si="0"/>
        <v>5</v>
      </c>
      <c r="H56" s="35">
        <f>G56*summary!$D$10/'K_1.1'!$G$118</f>
        <v>41860.183915211972</v>
      </c>
      <c r="J56" s="9"/>
      <c r="K56" s="9"/>
      <c r="L56" s="9"/>
      <c r="M56" s="9"/>
      <c r="N56" s="9"/>
      <c r="O56" s="65">
        <v>68.215599999999995</v>
      </c>
      <c r="P56" s="65"/>
    </row>
    <row r="57" spans="1:16" x14ac:dyDescent="0.2">
      <c r="A57" s="12" t="s">
        <v>307</v>
      </c>
      <c r="B57" s="38" t="s">
        <v>199</v>
      </c>
      <c r="C57" s="16" t="s">
        <v>308</v>
      </c>
      <c r="D57" s="17">
        <v>53.2166</v>
      </c>
      <c r="E57" s="18">
        <v>21739</v>
      </c>
      <c r="F57" s="18">
        <v>40850</v>
      </c>
      <c r="G57" s="158">
        <f t="shared" si="0"/>
        <v>2</v>
      </c>
      <c r="H57" s="17">
        <f>G57*summary!$D$10/'K_1.1'!$G$118</f>
        <v>16744.073566084789</v>
      </c>
      <c r="J57" s="9"/>
      <c r="K57" s="9"/>
      <c r="L57" s="9"/>
      <c r="M57" s="9"/>
      <c r="N57" s="9"/>
      <c r="O57" s="65">
        <v>69.065899999999999</v>
      </c>
      <c r="P57" s="65"/>
    </row>
    <row r="58" spans="1:16" x14ac:dyDescent="0.2">
      <c r="A58" s="19"/>
      <c r="B58" s="39" t="s">
        <v>200</v>
      </c>
      <c r="C58" s="20" t="s">
        <v>309</v>
      </c>
      <c r="D58" s="21">
        <v>54.702500000000001</v>
      </c>
      <c r="E58" s="22">
        <v>12697</v>
      </c>
      <c r="F58" s="22">
        <v>23211</v>
      </c>
      <c r="G58" s="159">
        <f t="shared" si="0"/>
        <v>2</v>
      </c>
      <c r="H58" s="21">
        <f>G58*summary!$D$10/'K_1.1'!$G$118</f>
        <v>16744.073566084789</v>
      </c>
      <c r="J58" s="9"/>
      <c r="K58" s="9"/>
      <c r="L58" s="9"/>
      <c r="M58" s="9"/>
      <c r="N58" s="9"/>
      <c r="O58" s="65">
        <v>69.280199999999994</v>
      </c>
      <c r="P58" s="65"/>
    </row>
    <row r="59" spans="1:16" x14ac:dyDescent="0.2">
      <c r="A59" s="19"/>
      <c r="B59" s="39" t="s">
        <v>201</v>
      </c>
      <c r="C59" s="20" t="s">
        <v>310</v>
      </c>
      <c r="D59" s="21">
        <v>53.536999999999999</v>
      </c>
      <c r="E59" s="22">
        <v>5888</v>
      </c>
      <c r="F59" s="22">
        <v>10998</v>
      </c>
      <c r="G59" s="159">
        <f t="shared" si="0"/>
        <v>2</v>
      </c>
      <c r="H59" s="21">
        <f>G59*summary!$D$10/'K_1.1'!$G$118</f>
        <v>16744.073566084789</v>
      </c>
      <c r="J59" s="9"/>
      <c r="K59" s="9"/>
      <c r="L59" s="9"/>
      <c r="M59" s="9"/>
      <c r="N59" s="9"/>
      <c r="O59" s="65">
        <v>69.312399999999997</v>
      </c>
      <c r="P59" s="65"/>
    </row>
    <row r="60" spans="1:16" x14ac:dyDescent="0.2">
      <c r="A60" s="19"/>
      <c r="B60" s="39" t="s">
        <v>202</v>
      </c>
      <c r="C60" s="20" t="s">
        <v>56</v>
      </c>
      <c r="D60" s="21">
        <v>65.388400000000004</v>
      </c>
      <c r="E60" s="22">
        <v>6002</v>
      </c>
      <c r="F60" s="22">
        <v>9179</v>
      </c>
      <c r="G60" s="159">
        <f t="shared" si="0"/>
        <v>3</v>
      </c>
      <c r="H60" s="21">
        <f>G60*summary!$D$10/'K_1.1'!$G$118</f>
        <v>25116.110349127182</v>
      </c>
      <c r="J60" s="9"/>
      <c r="K60" s="9"/>
      <c r="L60" s="9"/>
      <c r="M60" s="9"/>
      <c r="N60" s="9"/>
      <c r="O60" s="65">
        <v>69.706500000000005</v>
      </c>
      <c r="P60" s="65"/>
    </row>
    <row r="61" spans="1:16" x14ac:dyDescent="0.2">
      <c r="A61" s="19"/>
      <c r="B61" s="39" t="s">
        <v>203</v>
      </c>
      <c r="C61" s="20" t="s">
        <v>311</v>
      </c>
      <c r="D61" s="21">
        <v>66.445099999999996</v>
      </c>
      <c r="E61" s="22">
        <v>5198</v>
      </c>
      <c r="F61" s="22">
        <v>7823</v>
      </c>
      <c r="G61" s="159">
        <f t="shared" si="0"/>
        <v>3</v>
      </c>
      <c r="H61" s="21">
        <f>G61*summary!$D$10/'K_1.1'!$G$118</f>
        <v>25116.110349127182</v>
      </c>
      <c r="J61" s="9"/>
      <c r="K61" s="9"/>
      <c r="L61" s="9"/>
      <c r="M61" s="9"/>
      <c r="N61" s="9"/>
      <c r="O61" s="65">
        <v>70.978399999999993</v>
      </c>
      <c r="P61" s="65"/>
    </row>
    <row r="62" spans="1:16" x14ac:dyDescent="0.2">
      <c r="A62" s="19"/>
      <c r="B62" s="39" t="s">
        <v>204</v>
      </c>
      <c r="C62" s="20" t="s">
        <v>312</v>
      </c>
      <c r="D62" s="21">
        <v>60.826999999999998</v>
      </c>
      <c r="E62" s="22">
        <v>4104</v>
      </c>
      <c r="F62" s="22">
        <v>6747</v>
      </c>
      <c r="G62" s="159">
        <f t="shared" si="0"/>
        <v>3</v>
      </c>
      <c r="H62" s="21">
        <f>G62*summary!$D$10/'K_1.1'!$G$118</f>
        <v>25116.110349127182</v>
      </c>
      <c r="J62" s="9"/>
      <c r="K62" s="9"/>
      <c r="L62" s="9"/>
      <c r="M62" s="9"/>
      <c r="N62" s="9"/>
      <c r="O62" s="65">
        <v>71.563999999999993</v>
      </c>
      <c r="P62" s="65"/>
    </row>
    <row r="63" spans="1:16" x14ac:dyDescent="0.2">
      <c r="A63" s="19"/>
      <c r="B63" s="39" t="s">
        <v>205</v>
      </c>
      <c r="C63" s="20" t="s">
        <v>313</v>
      </c>
      <c r="D63" s="21">
        <v>51.382199999999997</v>
      </c>
      <c r="E63" s="22">
        <v>9888</v>
      </c>
      <c r="F63" s="22">
        <v>19244</v>
      </c>
      <c r="G63" s="159">
        <f t="shared" si="0"/>
        <v>2</v>
      </c>
      <c r="H63" s="21">
        <f>G63*summary!$D$10/'K_1.1'!$G$118</f>
        <v>16744.073566084789</v>
      </c>
      <c r="J63" s="9"/>
      <c r="K63" s="9"/>
      <c r="L63" s="9"/>
      <c r="M63" s="9"/>
      <c r="N63" s="9"/>
      <c r="O63" s="65">
        <v>71.5869</v>
      </c>
      <c r="P63" s="65"/>
    </row>
    <row r="64" spans="1:16" x14ac:dyDescent="0.2">
      <c r="A64" s="19"/>
      <c r="B64" s="39" t="s">
        <v>206</v>
      </c>
      <c r="C64" s="20" t="s">
        <v>314</v>
      </c>
      <c r="D64" s="21">
        <v>57.035800000000002</v>
      </c>
      <c r="E64" s="22">
        <v>4945</v>
      </c>
      <c r="F64" s="22">
        <v>8670</v>
      </c>
      <c r="G64" s="159">
        <f t="shared" si="0"/>
        <v>3</v>
      </c>
      <c r="H64" s="21">
        <f>G64*summary!$D$10/'K_1.1'!$G$118</f>
        <v>25116.110349127182</v>
      </c>
      <c r="J64" s="9"/>
      <c r="K64" s="9"/>
      <c r="L64" s="9"/>
      <c r="M64" s="9"/>
      <c r="N64" s="9"/>
      <c r="O64" s="65">
        <v>71.927899999999994</v>
      </c>
      <c r="P64" s="65"/>
    </row>
    <row r="65" spans="1:16" x14ac:dyDescent="0.2">
      <c r="A65" s="19"/>
      <c r="B65" s="39" t="s">
        <v>207</v>
      </c>
      <c r="C65" s="20" t="s">
        <v>315</v>
      </c>
      <c r="D65" s="21">
        <v>63.6614</v>
      </c>
      <c r="E65" s="22">
        <v>6708</v>
      </c>
      <c r="F65" s="22">
        <v>10537</v>
      </c>
      <c r="G65" s="159">
        <f t="shared" si="0"/>
        <v>3</v>
      </c>
      <c r="H65" s="21">
        <f>G65*summary!$D$10/'K_1.1'!$G$118</f>
        <v>25116.110349127182</v>
      </c>
      <c r="J65" s="9"/>
      <c r="K65" s="9"/>
      <c r="L65" s="9"/>
      <c r="M65" s="9"/>
      <c r="N65" s="9"/>
      <c r="O65" s="65">
        <v>72.4602</v>
      </c>
      <c r="P65" s="65"/>
    </row>
    <row r="66" spans="1:16" x14ac:dyDescent="0.2">
      <c r="A66" s="19"/>
      <c r="B66" s="39" t="s">
        <v>208</v>
      </c>
      <c r="C66" s="20" t="s">
        <v>316</v>
      </c>
      <c r="D66" s="21">
        <v>72.990200000000002</v>
      </c>
      <c r="E66" s="22">
        <v>5856</v>
      </c>
      <c r="F66" s="22">
        <v>8023</v>
      </c>
      <c r="G66" s="159">
        <f t="shared" si="0"/>
        <v>4</v>
      </c>
      <c r="H66" s="21">
        <f>G66*summary!$D$10/'K_1.1'!$G$118</f>
        <v>33488.147132169579</v>
      </c>
      <c r="J66" s="9"/>
      <c r="K66" s="9"/>
      <c r="L66" s="9"/>
      <c r="M66" s="9"/>
      <c r="N66" s="9"/>
      <c r="O66" s="65">
        <v>72.485799999999998</v>
      </c>
      <c r="P66" s="65"/>
    </row>
    <row r="67" spans="1:16" x14ac:dyDescent="0.2">
      <c r="A67" s="19"/>
      <c r="B67" s="39" t="s">
        <v>209</v>
      </c>
      <c r="C67" s="20" t="s">
        <v>317</v>
      </c>
      <c r="D67" s="21">
        <v>61.508200000000002</v>
      </c>
      <c r="E67" s="22">
        <v>5473</v>
      </c>
      <c r="F67" s="22">
        <v>8898</v>
      </c>
      <c r="G67" s="159">
        <f t="shared" si="0"/>
        <v>3</v>
      </c>
      <c r="H67" s="21">
        <f>G67*summary!$D$10/'K_1.1'!$G$118</f>
        <v>25116.110349127182</v>
      </c>
      <c r="J67" s="9"/>
      <c r="K67" s="9"/>
      <c r="L67" s="9"/>
      <c r="M67" s="9"/>
      <c r="N67" s="9"/>
      <c r="O67" s="65">
        <v>72.990200000000002</v>
      </c>
      <c r="P67" s="65"/>
    </row>
    <row r="68" spans="1:16" x14ac:dyDescent="0.2">
      <c r="A68" s="19"/>
      <c r="B68" s="39" t="s">
        <v>210</v>
      </c>
      <c r="C68" s="20" t="s">
        <v>318</v>
      </c>
      <c r="D68" s="21">
        <v>59.466000000000001</v>
      </c>
      <c r="E68" s="22">
        <v>8641</v>
      </c>
      <c r="F68" s="22">
        <v>14531</v>
      </c>
      <c r="G68" s="159">
        <f t="shared" si="0"/>
        <v>3</v>
      </c>
      <c r="H68" s="21">
        <f>G68*summary!$D$10/'K_1.1'!$G$118</f>
        <v>25116.110349127182</v>
      </c>
      <c r="J68" s="9"/>
      <c r="K68" s="9"/>
      <c r="L68" s="9"/>
      <c r="M68" s="9"/>
      <c r="N68" s="9"/>
      <c r="O68" s="65">
        <v>73.124499999999998</v>
      </c>
      <c r="P68" s="65"/>
    </row>
    <row r="69" spans="1:16" x14ac:dyDescent="0.2">
      <c r="A69" s="19"/>
      <c r="B69" s="39" t="s">
        <v>211</v>
      </c>
      <c r="C69" s="20" t="s">
        <v>319</v>
      </c>
      <c r="D69" s="21">
        <v>78.359399999999994</v>
      </c>
      <c r="E69" s="22">
        <v>3563</v>
      </c>
      <c r="F69" s="22">
        <v>4547</v>
      </c>
      <c r="G69" s="159">
        <f t="shared" ref="G69:G117" si="1">IF(D69&gt;=$K$18,5,IF(D69&gt;=$K$19,4,IF(D69&gt;=$K$20,3,IF(D69&gt;=$K$21,2,1))))</f>
        <v>5</v>
      </c>
      <c r="H69" s="21">
        <f>G69*summary!$D$10/'K_1.1'!$G$118</f>
        <v>41860.183915211972</v>
      </c>
      <c r="J69" s="9"/>
      <c r="K69" s="9"/>
      <c r="L69" s="9"/>
      <c r="M69" s="9"/>
      <c r="N69" s="9"/>
      <c r="O69" s="65">
        <v>73.456900000000005</v>
      </c>
      <c r="P69" s="65"/>
    </row>
    <row r="70" spans="1:16" x14ac:dyDescent="0.2">
      <c r="A70" s="19"/>
      <c r="B70" s="39" t="s">
        <v>212</v>
      </c>
      <c r="C70" s="20" t="s">
        <v>320</v>
      </c>
      <c r="D70" s="21">
        <v>41.731499999999997</v>
      </c>
      <c r="E70" s="22">
        <v>4348</v>
      </c>
      <c r="F70" s="22">
        <v>10419</v>
      </c>
      <c r="G70" s="159">
        <f t="shared" si="1"/>
        <v>1</v>
      </c>
      <c r="H70" s="21">
        <f>G70*summary!$D$10/'K_1.1'!$G$118</f>
        <v>8372.0367830423947</v>
      </c>
      <c r="J70" s="9"/>
      <c r="K70" s="9"/>
      <c r="L70" s="9"/>
      <c r="M70" s="9"/>
      <c r="N70" s="9"/>
      <c r="O70" s="65">
        <v>74.583500000000001</v>
      </c>
      <c r="P70" s="65"/>
    </row>
    <row r="71" spans="1:16" x14ac:dyDescent="0.2">
      <c r="A71" s="19"/>
      <c r="B71" s="39" t="s">
        <v>213</v>
      </c>
      <c r="C71" s="20" t="s">
        <v>321</v>
      </c>
      <c r="D71" s="21">
        <v>69.280199999999994</v>
      </c>
      <c r="E71" s="22">
        <v>3773</v>
      </c>
      <c r="F71" s="22">
        <v>5446</v>
      </c>
      <c r="G71" s="159">
        <f t="shared" si="1"/>
        <v>4</v>
      </c>
      <c r="H71" s="21">
        <f>G71*summary!$D$10/'K_1.1'!$G$118</f>
        <v>33488.147132169579</v>
      </c>
      <c r="J71" s="9"/>
      <c r="K71" s="9"/>
      <c r="L71" s="9"/>
      <c r="M71" s="9"/>
      <c r="N71" s="9"/>
      <c r="O71" s="65">
        <v>74.730900000000005</v>
      </c>
      <c r="P71" s="65"/>
    </row>
    <row r="72" spans="1:16" x14ac:dyDescent="0.2">
      <c r="A72" s="19"/>
      <c r="B72" s="40" t="s">
        <v>214</v>
      </c>
      <c r="C72" s="26" t="s">
        <v>322</v>
      </c>
      <c r="D72" s="27">
        <v>73.124499999999998</v>
      </c>
      <c r="E72" s="28">
        <v>1774</v>
      </c>
      <c r="F72" s="28">
        <v>2426</v>
      </c>
      <c r="G72" s="160">
        <f t="shared" si="1"/>
        <v>4</v>
      </c>
      <c r="H72" s="27">
        <f>G72*summary!$D$10/'K_1.1'!$G$118</f>
        <v>33488.147132169579</v>
      </c>
      <c r="J72" s="9"/>
      <c r="K72" s="9"/>
      <c r="L72" s="9"/>
      <c r="M72" s="9"/>
      <c r="N72" s="9"/>
      <c r="O72" s="65">
        <v>74.839100000000002</v>
      </c>
      <c r="P72" s="65"/>
    </row>
    <row r="73" spans="1:16" x14ac:dyDescent="0.2">
      <c r="A73" s="29" t="s">
        <v>323</v>
      </c>
      <c r="B73" s="41" t="s">
        <v>215</v>
      </c>
      <c r="C73" s="30" t="s">
        <v>324</v>
      </c>
      <c r="D73" s="31">
        <v>80.544700000000006</v>
      </c>
      <c r="E73" s="32">
        <v>12954</v>
      </c>
      <c r="F73" s="32">
        <v>16083</v>
      </c>
      <c r="G73" s="161">
        <f t="shared" si="1"/>
        <v>5</v>
      </c>
      <c r="H73" s="31">
        <f>G73*summary!$D$10/'K_1.1'!$G$118</f>
        <v>41860.183915211972</v>
      </c>
      <c r="J73" s="9"/>
      <c r="K73" s="9"/>
      <c r="L73" s="9"/>
      <c r="M73" s="9"/>
      <c r="N73" s="9"/>
      <c r="O73" s="65">
        <v>75.722700000000003</v>
      </c>
      <c r="P73" s="65"/>
    </row>
    <row r="74" spans="1:16" x14ac:dyDescent="0.2">
      <c r="A74" s="19"/>
      <c r="B74" s="39" t="s">
        <v>216</v>
      </c>
      <c r="C74" s="20" t="s">
        <v>325</v>
      </c>
      <c r="D74" s="21">
        <v>80.927599999999998</v>
      </c>
      <c r="E74" s="22">
        <v>4362</v>
      </c>
      <c r="F74" s="22">
        <v>5390</v>
      </c>
      <c r="G74" s="159">
        <f t="shared" si="1"/>
        <v>5</v>
      </c>
      <c r="H74" s="21">
        <f>G74*summary!$D$10/'K_1.1'!$G$118</f>
        <v>41860.183915211972</v>
      </c>
      <c r="J74" s="9"/>
      <c r="K74" s="9"/>
      <c r="L74" s="9"/>
      <c r="M74" s="9"/>
      <c r="N74" s="9"/>
      <c r="O74" s="65">
        <v>75.790599999999998</v>
      </c>
      <c r="P74" s="65"/>
    </row>
    <row r="75" spans="1:16" x14ac:dyDescent="0.2">
      <c r="A75" s="19"/>
      <c r="B75" s="39" t="s">
        <v>217</v>
      </c>
      <c r="C75" s="20" t="s">
        <v>326</v>
      </c>
      <c r="D75" s="21">
        <v>70.978399999999993</v>
      </c>
      <c r="E75" s="22">
        <v>4933</v>
      </c>
      <c r="F75" s="22">
        <v>6950</v>
      </c>
      <c r="G75" s="159">
        <f t="shared" si="1"/>
        <v>4</v>
      </c>
      <c r="H75" s="21">
        <f>G75*summary!$D$10/'K_1.1'!$G$118</f>
        <v>33488.147132169579</v>
      </c>
      <c r="J75" s="9"/>
      <c r="K75" s="9"/>
      <c r="L75" s="9"/>
      <c r="M75" s="9"/>
      <c r="N75" s="9"/>
      <c r="O75" s="65">
        <v>76.581100000000006</v>
      </c>
      <c r="P75" s="65"/>
    </row>
    <row r="76" spans="1:16" x14ac:dyDescent="0.2">
      <c r="A76" s="19"/>
      <c r="B76" s="39" t="s">
        <v>218</v>
      </c>
      <c r="C76" s="20" t="s">
        <v>327</v>
      </c>
      <c r="D76" s="21">
        <v>80.170500000000004</v>
      </c>
      <c r="E76" s="22">
        <v>12416</v>
      </c>
      <c r="F76" s="22">
        <v>15487</v>
      </c>
      <c r="G76" s="159">
        <f t="shared" si="1"/>
        <v>5</v>
      </c>
      <c r="H76" s="21">
        <f>G76*summary!$D$10/'K_1.1'!$G$118</f>
        <v>41860.183915211972</v>
      </c>
      <c r="J76" s="9"/>
      <c r="K76" s="9"/>
      <c r="L76" s="9"/>
      <c r="M76" s="9"/>
      <c r="N76" s="9"/>
      <c r="O76" s="65">
        <v>77.372200000000007</v>
      </c>
      <c r="P76" s="65"/>
    </row>
    <row r="77" spans="1:16" x14ac:dyDescent="0.2">
      <c r="A77" s="19"/>
      <c r="B77" s="39" t="s">
        <v>219</v>
      </c>
      <c r="C77" s="20" t="s">
        <v>328</v>
      </c>
      <c r="D77" s="21">
        <v>80.878299999999996</v>
      </c>
      <c r="E77" s="22">
        <v>8527</v>
      </c>
      <c r="F77" s="22">
        <v>10543</v>
      </c>
      <c r="G77" s="159">
        <f t="shared" si="1"/>
        <v>5</v>
      </c>
      <c r="H77" s="21">
        <f>G77*summary!$D$10/'K_1.1'!$G$118</f>
        <v>41860.183915211972</v>
      </c>
      <c r="J77" s="9"/>
      <c r="K77" s="9"/>
      <c r="L77" s="9"/>
      <c r="M77" s="9"/>
      <c r="N77" s="9"/>
      <c r="O77" s="65">
        <v>77.813800000000001</v>
      </c>
      <c r="P77" s="65"/>
    </row>
    <row r="78" spans="1:16" x14ac:dyDescent="0.2">
      <c r="A78" s="19"/>
      <c r="B78" s="39" t="s">
        <v>220</v>
      </c>
      <c r="C78" s="20" t="s">
        <v>329</v>
      </c>
      <c r="D78" s="21">
        <v>79.580500000000001</v>
      </c>
      <c r="E78" s="22">
        <v>15554</v>
      </c>
      <c r="F78" s="22">
        <v>19545</v>
      </c>
      <c r="G78" s="159">
        <f t="shared" si="1"/>
        <v>5</v>
      </c>
      <c r="H78" s="21">
        <f>G78*summary!$D$10/'K_1.1'!$G$118</f>
        <v>41860.183915211972</v>
      </c>
      <c r="J78" s="9"/>
      <c r="K78" s="9"/>
      <c r="L78" s="9"/>
      <c r="M78" s="9"/>
      <c r="N78" s="9"/>
      <c r="O78" s="65">
        <v>78.359399999999994</v>
      </c>
      <c r="P78" s="65"/>
    </row>
    <row r="79" spans="1:16" x14ac:dyDescent="0.2">
      <c r="A79" s="33"/>
      <c r="B79" s="42" t="s">
        <v>221</v>
      </c>
      <c r="C79" s="34" t="s">
        <v>330</v>
      </c>
      <c r="D79" s="35">
        <v>87.167500000000004</v>
      </c>
      <c r="E79" s="36">
        <v>5210</v>
      </c>
      <c r="F79" s="36">
        <v>5977</v>
      </c>
      <c r="G79" s="162">
        <f t="shared" si="1"/>
        <v>5</v>
      </c>
      <c r="H79" s="35">
        <f>G79*summary!$D$10/'K_1.1'!$G$118</f>
        <v>41860.183915211972</v>
      </c>
      <c r="J79" s="9"/>
      <c r="K79" s="9"/>
      <c r="L79" s="9"/>
      <c r="M79" s="9"/>
      <c r="N79" s="9"/>
      <c r="O79" s="65">
        <v>78.5</v>
      </c>
      <c r="P79" s="65"/>
    </row>
    <row r="80" spans="1:16" x14ac:dyDescent="0.2">
      <c r="A80" s="29" t="s">
        <v>331</v>
      </c>
      <c r="B80" s="41" t="s">
        <v>222</v>
      </c>
      <c r="C80" s="30" t="s">
        <v>332</v>
      </c>
      <c r="D80" s="31">
        <v>50.646700000000003</v>
      </c>
      <c r="E80" s="32">
        <v>27762</v>
      </c>
      <c r="F80" s="32">
        <v>54815</v>
      </c>
      <c r="G80" s="161">
        <f t="shared" si="1"/>
        <v>2</v>
      </c>
      <c r="H80" s="31">
        <f>G80*summary!$D$10/'K_1.1'!$G$118</f>
        <v>16744.073566084789</v>
      </c>
      <c r="J80" s="9"/>
      <c r="K80" s="9"/>
      <c r="L80" s="9"/>
      <c r="M80" s="9"/>
      <c r="N80" s="9"/>
      <c r="O80" s="65">
        <v>79.253100000000003</v>
      </c>
      <c r="P80" s="65"/>
    </row>
    <row r="81" spans="1:16" x14ac:dyDescent="0.2">
      <c r="A81" s="19"/>
      <c r="B81" s="39" t="s">
        <v>223</v>
      </c>
      <c r="C81" s="20" t="s">
        <v>333</v>
      </c>
      <c r="D81" s="21">
        <v>71.927899999999994</v>
      </c>
      <c r="E81" s="22">
        <v>16050</v>
      </c>
      <c r="F81" s="22">
        <v>22314</v>
      </c>
      <c r="G81" s="159">
        <f t="shared" si="1"/>
        <v>4</v>
      </c>
      <c r="H81" s="21">
        <f>G81*summary!$D$10/'K_1.1'!$G$118</f>
        <v>33488.147132169579</v>
      </c>
      <c r="J81" s="9"/>
      <c r="K81" s="9"/>
      <c r="L81" s="9"/>
      <c r="M81" s="9"/>
      <c r="N81" s="9"/>
      <c r="O81" s="65">
        <v>79.463999999999999</v>
      </c>
      <c r="P81" s="65"/>
    </row>
    <row r="82" spans="1:16" x14ac:dyDescent="0.2">
      <c r="A82" s="19"/>
      <c r="B82" s="39" t="s">
        <v>224</v>
      </c>
      <c r="C82" s="20" t="s">
        <v>334</v>
      </c>
      <c r="D82" s="21">
        <v>69.312399999999997</v>
      </c>
      <c r="E82" s="22">
        <v>13326</v>
      </c>
      <c r="F82" s="22">
        <v>19226</v>
      </c>
      <c r="G82" s="159">
        <f t="shared" si="1"/>
        <v>4</v>
      </c>
      <c r="H82" s="21">
        <f>G82*summary!$D$10/'K_1.1'!$G$118</f>
        <v>33488.147132169579</v>
      </c>
      <c r="J82" s="9"/>
      <c r="K82" s="9"/>
      <c r="L82" s="9"/>
      <c r="M82" s="9"/>
      <c r="N82" s="9"/>
      <c r="O82" s="65">
        <v>79.580500000000001</v>
      </c>
      <c r="P82" s="65"/>
    </row>
    <row r="83" spans="1:16" x14ac:dyDescent="0.2">
      <c r="A83" s="19"/>
      <c r="B83" s="39" t="s">
        <v>225</v>
      </c>
      <c r="C83" s="20" t="s">
        <v>335</v>
      </c>
      <c r="D83" s="21">
        <v>60.8277</v>
      </c>
      <c r="E83" s="22">
        <v>15241</v>
      </c>
      <c r="F83" s="22">
        <v>25056</v>
      </c>
      <c r="G83" s="159">
        <f t="shared" si="1"/>
        <v>3</v>
      </c>
      <c r="H83" s="21">
        <f>G83*summary!$D$10/'K_1.1'!$G$118</f>
        <v>25116.110349127182</v>
      </c>
      <c r="J83" s="9"/>
      <c r="K83" s="9"/>
      <c r="L83" s="9"/>
      <c r="M83" s="9"/>
      <c r="N83" s="9"/>
      <c r="O83" s="65">
        <v>80.170500000000004</v>
      </c>
      <c r="P83" s="65"/>
    </row>
    <row r="84" spans="1:16" x14ac:dyDescent="0.2">
      <c r="A84" s="19"/>
      <c r="B84" s="39" t="s">
        <v>226</v>
      </c>
      <c r="C84" s="20" t="s">
        <v>336</v>
      </c>
      <c r="D84" s="21">
        <v>58.416200000000003</v>
      </c>
      <c r="E84" s="22">
        <v>16738</v>
      </c>
      <c r="F84" s="22">
        <v>28653</v>
      </c>
      <c r="G84" s="159">
        <f t="shared" si="1"/>
        <v>3</v>
      </c>
      <c r="H84" s="21">
        <f>G84*summary!$D$10/'K_1.1'!$G$118</f>
        <v>25116.110349127182</v>
      </c>
      <c r="J84" s="9"/>
      <c r="K84" s="9"/>
      <c r="L84" s="9"/>
      <c r="M84" s="9"/>
      <c r="N84" s="9"/>
      <c r="O84" s="65">
        <v>80.278000000000006</v>
      </c>
      <c r="P84" s="65"/>
    </row>
    <row r="85" spans="1:16" x14ac:dyDescent="0.2">
      <c r="A85" s="19"/>
      <c r="B85" s="39" t="s">
        <v>227</v>
      </c>
      <c r="C85" s="20" t="s">
        <v>337</v>
      </c>
      <c r="D85" s="21">
        <v>68.146900000000002</v>
      </c>
      <c r="E85" s="22">
        <v>8870</v>
      </c>
      <c r="F85" s="22">
        <v>13016</v>
      </c>
      <c r="G85" s="159">
        <f t="shared" si="1"/>
        <v>4</v>
      </c>
      <c r="H85" s="21">
        <f>G85*summary!$D$10/'K_1.1'!$G$118</f>
        <v>33488.147132169579</v>
      </c>
      <c r="J85" s="9"/>
      <c r="K85" s="9"/>
      <c r="L85" s="9"/>
      <c r="M85" s="9"/>
      <c r="N85" s="9"/>
      <c r="O85" s="65">
        <v>80.440600000000003</v>
      </c>
      <c r="P85" s="65"/>
    </row>
    <row r="86" spans="1:16" x14ac:dyDescent="0.2">
      <c r="A86" s="19"/>
      <c r="B86" s="39" t="s">
        <v>228</v>
      </c>
      <c r="C86" s="20" t="s">
        <v>338</v>
      </c>
      <c r="D86" s="21">
        <v>65.415000000000006</v>
      </c>
      <c r="E86" s="22">
        <v>6202</v>
      </c>
      <c r="F86" s="22">
        <v>9481</v>
      </c>
      <c r="G86" s="159">
        <f t="shared" si="1"/>
        <v>3</v>
      </c>
      <c r="H86" s="21">
        <f>G86*summary!$D$10/'K_1.1'!$G$118</f>
        <v>25116.110349127182</v>
      </c>
      <c r="J86" s="9"/>
      <c r="K86" s="9"/>
      <c r="L86" s="9"/>
      <c r="M86" s="9"/>
      <c r="N86" s="9"/>
      <c r="O86" s="65">
        <v>80.544700000000006</v>
      </c>
      <c r="P86" s="65"/>
    </row>
    <row r="87" spans="1:16" x14ac:dyDescent="0.2">
      <c r="A87" s="19"/>
      <c r="B87" s="39" t="s">
        <v>229</v>
      </c>
      <c r="C87" s="20" t="s">
        <v>339</v>
      </c>
      <c r="D87" s="21">
        <v>83.001300000000001</v>
      </c>
      <c r="E87" s="22">
        <v>5542</v>
      </c>
      <c r="F87" s="22">
        <v>6677</v>
      </c>
      <c r="G87" s="159">
        <f t="shared" si="1"/>
        <v>5</v>
      </c>
      <c r="H87" s="21">
        <f>G87*summary!$D$10/'K_1.1'!$G$118</f>
        <v>41860.183915211972</v>
      </c>
      <c r="J87" s="9"/>
      <c r="K87" s="9"/>
      <c r="L87" s="9"/>
      <c r="M87" s="9"/>
      <c r="N87" s="9"/>
      <c r="O87" s="65">
        <v>80.878299999999996</v>
      </c>
      <c r="P87" s="65"/>
    </row>
    <row r="88" spans="1:16" x14ac:dyDescent="0.2">
      <c r="A88" s="19"/>
      <c r="B88" s="39" t="s">
        <v>230</v>
      </c>
      <c r="C88" s="20" t="s">
        <v>340</v>
      </c>
      <c r="D88" s="21">
        <v>71.5869</v>
      </c>
      <c r="E88" s="22">
        <v>5427</v>
      </c>
      <c r="F88" s="22">
        <v>7581</v>
      </c>
      <c r="G88" s="159">
        <f t="shared" si="1"/>
        <v>4</v>
      </c>
      <c r="H88" s="21">
        <f>G88*summary!$D$10/'K_1.1'!$G$118</f>
        <v>33488.147132169579</v>
      </c>
      <c r="J88" s="9"/>
      <c r="K88" s="9"/>
      <c r="L88" s="9"/>
      <c r="M88" s="9"/>
      <c r="N88" s="9"/>
      <c r="O88" s="65">
        <v>80.927599999999998</v>
      </c>
      <c r="P88" s="65"/>
    </row>
    <row r="89" spans="1:16" x14ac:dyDescent="0.2">
      <c r="A89" s="19"/>
      <c r="B89" s="39" t="s">
        <v>231</v>
      </c>
      <c r="C89" s="20" t="s">
        <v>341</v>
      </c>
      <c r="D89" s="21">
        <v>74.583500000000001</v>
      </c>
      <c r="E89" s="22">
        <v>6447</v>
      </c>
      <c r="F89" s="22">
        <v>8644</v>
      </c>
      <c r="G89" s="159">
        <f t="shared" si="1"/>
        <v>4</v>
      </c>
      <c r="H89" s="21">
        <f>G89*summary!$D$10/'K_1.1'!$G$118</f>
        <v>33488.147132169579</v>
      </c>
      <c r="J89" s="9"/>
      <c r="K89" s="9"/>
      <c r="L89" s="9"/>
      <c r="M89" s="9"/>
      <c r="N89" s="9"/>
      <c r="O89" s="65">
        <v>82.975700000000003</v>
      </c>
      <c r="P89" s="65"/>
    </row>
    <row r="90" spans="1:16" x14ac:dyDescent="0.2">
      <c r="A90" s="19"/>
      <c r="B90" s="39" t="s">
        <v>232</v>
      </c>
      <c r="C90" s="20" t="s">
        <v>342</v>
      </c>
      <c r="D90" s="21">
        <v>57.503</v>
      </c>
      <c r="E90" s="22">
        <v>6181</v>
      </c>
      <c r="F90" s="22">
        <v>10749</v>
      </c>
      <c r="G90" s="159">
        <f t="shared" si="1"/>
        <v>3</v>
      </c>
      <c r="H90" s="21">
        <f>G90*summary!$D$10/'K_1.1'!$G$118</f>
        <v>25116.110349127182</v>
      </c>
      <c r="J90" s="9"/>
      <c r="K90" s="9"/>
      <c r="L90" s="9"/>
      <c r="M90" s="9"/>
      <c r="N90" s="9"/>
      <c r="O90" s="65">
        <v>83.001300000000001</v>
      </c>
      <c r="P90" s="65"/>
    </row>
    <row r="91" spans="1:16" x14ac:dyDescent="0.2">
      <c r="A91" s="19"/>
      <c r="B91" s="39" t="s">
        <v>233</v>
      </c>
      <c r="C91" s="20" t="s">
        <v>343</v>
      </c>
      <c r="D91" s="21">
        <v>24.065200000000001</v>
      </c>
      <c r="E91" s="22">
        <v>650</v>
      </c>
      <c r="F91" s="22">
        <v>2701</v>
      </c>
      <c r="G91" s="159">
        <f t="shared" si="1"/>
        <v>1</v>
      </c>
      <c r="H91" s="21">
        <f>G91*summary!$D$10/'K_1.1'!$G$118</f>
        <v>8372.0367830423947</v>
      </c>
      <c r="J91" s="9"/>
      <c r="K91" s="9"/>
      <c r="L91" s="9"/>
      <c r="M91" s="9"/>
      <c r="N91" s="9"/>
      <c r="O91" s="65">
        <v>83.322199999999995</v>
      </c>
      <c r="P91" s="65"/>
    </row>
    <row r="92" spans="1:16" x14ac:dyDescent="0.2">
      <c r="A92" s="33"/>
      <c r="B92" s="42" t="s">
        <v>234</v>
      </c>
      <c r="C92" s="34" t="s">
        <v>344</v>
      </c>
      <c r="D92" s="35">
        <v>5.6452</v>
      </c>
      <c r="E92" s="36">
        <v>7</v>
      </c>
      <c r="F92" s="36">
        <v>124</v>
      </c>
      <c r="G92" s="162">
        <f t="shared" si="1"/>
        <v>1</v>
      </c>
      <c r="H92" s="35">
        <f>G92*summary!$D$10/'K_1.1'!$G$118</f>
        <v>8372.0367830423947</v>
      </c>
      <c r="J92" s="9"/>
      <c r="K92" s="9"/>
      <c r="L92" s="9"/>
      <c r="M92" s="9"/>
      <c r="N92" s="9"/>
      <c r="O92" s="65">
        <v>84.6755</v>
      </c>
      <c r="P92" s="65"/>
    </row>
    <row r="93" spans="1:16" x14ac:dyDescent="0.2">
      <c r="A93" s="15" t="s">
        <v>345</v>
      </c>
      <c r="B93" s="38" t="s">
        <v>235</v>
      </c>
      <c r="C93" s="16" t="s">
        <v>346</v>
      </c>
      <c r="D93" s="17">
        <v>78.5</v>
      </c>
      <c r="E93" s="18">
        <v>13816</v>
      </c>
      <c r="F93" s="18">
        <v>17600</v>
      </c>
      <c r="G93" s="158">
        <f t="shared" si="1"/>
        <v>5</v>
      </c>
      <c r="H93" s="17">
        <f>G93*summary!$D$10/'K_1.1'!$G$118</f>
        <v>41860.183915211972</v>
      </c>
      <c r="J93" s="9"/>
      <c r="K93" s="9"/>
      <c r="L93" s="9"/>
      <c r="M93" s="9"/>
      <c r="N93" s="9"/>
      <c r="O93" s="65">
        <v>84.869299999999996</v>
      </c>
      <c r="P93" s="65"/>
    </row>
    <row r="94" spans="1:16" x14ac:dyDescent="0.2">
      <c r="A94" s="19"/>
      <c r="B94" s="39" t="s">
        <v>236</v>
      </c>
      <c r="C94" s="20" t="s">
        <v>347</v>
      </c>
      <c r="D94" s="21">
        <v>84.6755</v>
      </c>
      <c r="E94" s="22">
        <v>13974</v>
      </c>
      <c r="F94" s="22">
        <v>16503</v>
      </c>
      <c r="G94" s="159">
        <f t="shared" si="1"/>
        <v>5</v>
      </c>
      <c r="H94" s="21">
        <f>G94*summary!$D$10/'K_1.1'!$G$118</f>
        <v>41860.183915211972</v>
      </c>
      <c r="J94" s="9"/>
      <c r="K94" s="9"/>
      <c r="L94" s="9"/>
      <c r="M94" s="9"/>
      <c r="N94" s="9"/>
      <c r="O94" s="65">
        <v>85.027699999999996</v>
      </c>
      <c r="P94" s="65"/>
    </row>
    <row r="95" spans="1:16" x14ac:dyDescent="0.2">
      <c r="A95" s="19"/>
      <c r="B95" s="39" t="s">
        <v>237</v>
      </c>
      <c r="C95" s="20" t="s">
        <v>348</v>
      </c>
      <c r="D95" s="21">
        <v>80.278000000000006</v>
      </c>
      <c r="E95" s="22">
        <v>7738</v>
      </c>
      <c r="F95" s="22">
        <v>9639</v>
      </c>
      <c r="G95" s="159">
        <f t="shared" si="1"/>
        <v>5</v>
      </c>
      <c r="H95" s="21">
        <f>G95*summary!$D$10/'K_1.1'!$G$118</f>
        <v>41860.183915211972</v>
      </c>
      <c r="J95" s="9"/>
      <c r="K95" s="9"/>
      <c r="L95" s="9"/>
      <c r="M95" s="9"/>
      <c r="N95" s="9"/>
      <c r="O95" s="65">
        <v>87.167500000000004</v>
      </c>
      <c r="P95" s="65"/>
    </row>
    <row r="96" spans="1:16" x14ac:dyDescent="0.2">
      <c r="A96" s="19"/>
      <c r="B96" s="39" t="s">
        <v>238</v>
      </c>
      <c r="C96" s="20" t="s">
        <v>349</v>
      </c>
      <c r="D96" s="21">
        <v>82.975700000000003</v>
      </c>
      <c r="E96" s="22">
        <v>7077</v>
      </c>
      <c r="F96" s="22">
        <v>8529</v>
      </c>
      <c r="G96" s="159">
        <f t="shared" si="1"/>
        <v>5</v>
      </c>
      <c r="H96" s="21">
        <f>G96*summary!$D$10/'K_1.1'!$G$118</f>
        <v>41860.183915211972</v>
      </c>
      <c r="J96" s="9"/>
      <c r="K96" s="9"/>
      <c r="L96" s="9"/>
      <c r="M96" s="9"/>
      <c r="N96" s="9"/>
      <c r="O96" s="65">
        <v>88.334000000000003</v>
      </c>
      <c r="P96" s="65"/>
    </row>
    <row r="97" spans="1:16" x14ac:dyDescent="0.2">
      <c r="A97" s="19"/>
      <c r="B97" s="39" t="s">
        <v>239</v>
      </c>
      <c r="C97" s="20" t="s">
        <v>350</v>
      </c>
      <c r="D97" s="21">
        <v>73.456900000000005</v>
      </c>
      <c r="E97" s="22">
        <v>3368</v>
      </c>
      <c r="F97" s="22">
        <v>4585</v>
      </c>
      <c r="G97" s="159">
        <f t="shared" si="1"/>
        <v>4</v>
      </c>
      <c r="H97" s="21">
        <f>G97*summary!$D$10/'K_1.1'!$G$118</f>
        <v>33488.147132169579</v>
      </c>
      <c r="J97" s="9"/>
      <c r="K97" s="9"/>
      <c r="L97" s="9"/>
      <c r="M97" s="9"/>
      <c r="N97" s="9"/>
      <c r="O97" s="65">
        <v>88.950100000000006</v>
      </c>
      <c r="P97" s="65"/>
    </row>
    <row r="98" spans="1:16" x14ac:dyDescent="0.2">
      <c r="A98" s="19"/>
      <c r="B98" s="40" t="s">
        <v>240</v>
      </c>
      <c r="C98" s="26" t="s">
        <v>351</v>
      </c>
      <c r="D98" s="27">
        <v>65.769800000000004</v>
      </c>
      <c r="E98" s="28">
        <v>2371</v>
      </c>
      <c r="F98" s="28">
        <v>3605</v>
      </c>
      <c r="G98" s="160">
        <f t="shared" si="1"/>
        <v>3</v>
      </c>
      <c r="H98" s="27">
        <f>G98*summary!$D$10/'K_1.1'!$G$118</f>
        <v>25116.110349127182</v>
      </c>
      <c r="J98" s="9"/>
      <c r="K98" s="9"/>
      <c r="L98" s="9"/>
      <c r="M98" s="9"/>
      <c r="N98" s="9"/>
      <c r="O98" s="65">
        <v>89.74</v>
      </c>
      <c r="P98" s="65"/>
    </row>
    <row r="99" spans="1:16" x14ac:dyDescent="0.2">
      <c r="A99" s="29" t="s">
        <v>352</v>
      </c>
      <c r="B99" s="41" t="s">
        <v>241</v>
      </c>
      <c r="C99" s="30" t="s">
        <v>353</v>
      </c>
      <c r="D99" s="31">
        <v>56.759</v>
      </c>
      <c r="E99" s="32">
        <v>27691</v>
      </c>
      <c r="F99" s="32">
        <v>48787</v>
      </c>
      <c r="G99" s="161">
        <f t="shared" si="1"/>
        <v>2</v>
      </c>
      <c r="H99" s="31">
        <f>G99*summary!$D$10/'K_1.1'!$G$118</f>
        <v>16744.073566084789</v>
      </c>
      <c r="J99" s="9"/>
      <c r="K99" s="9"/>
      <c r="L99" s="9"/>
      <c r="M99" s="9"/>
      <c r="N99" s="9"/>
      <c r="O99" s="65">
        <v>89.901399999999995</v>
      </c>
      <c r="P99" s="65"/>
    </row>
    <row r="100" spans="1:16" x14ac:dyDescent="0.2">
      <c r="A100" s="19"/>
      <c r="B100" s="39" t="s">
        <v>242</v>
      </c>
      <c r="C100" s="20" t="s">
        <v>354</v>
      </c>
      <c r="D100" s="21">
        <v>68.179000000000002</v>
      </c>
      <c r="E100" s="22">
        <v>15403</v>
      </c>
      <c r="F100" s="22">
        <v>22592</v>
      </c>
      <c r="G100" s="159">
        <f t="shared" si="1"/>
        <v>4</v>
      </c>
      <c r="H100" s="21">
        <f>G100*summary!$D$10/'K_1.1'!$G$118</f>
        <v>33488.147132169579</v>
      </c>
      <c r="J100" s="9"/>
      <c r="K100" s="9"/>
      <c r="L100" s="9"/>
      <c r="M100" s="9"/>
      <c r="N100" s="9"/>
      <c r="O100" s="65">
        <v>90.346999999999994</v>
      </c>
      <c r="P100" s="65"/>
    </row>
    <row r="101" spans="1:16" x14ac:dyDescent="0.2">
      <c r="A101" s="19"/>
      <c r="B101" s="39" t="s">
        <v>243</v>
      </c>
      <c r="C101" s="20" t="s">
        <v>355</v>
      </c>
      <c r="D101" s="21">
        <v>69.065899999999999</v>
      </c>
      <c r="E101" s="22">
        <v>12340</v>
      </c>
      <c r="F101" s="22">
        <v>17867</v>
      </c>
      <c r="G101" s="159">
        <f t="shared" si="1"/>
        <v>4</v>
      </c>
      <c r="H101" s="21">
        <f>G101*summary!$D$10/'K_1.1'!$G$118</f>
        <v>33488.147132169579</v>
      </c>
      <c r="J101" s="9"/>
      <c r="K101" s="9"/>
      <c r="L101" s="9"/>
      <c r="M101" s="9"/>
      <c r="N101" s="9"/>
      <c r="O101" s="65">
        <v>90.387100000000004</v>
      </c>
      <c r="P101" s="65"/>
    </row>
    <row r="102" spans="1:16" x14ac:dyDescent="0.2">
      <c r="A102" s="19"/>
      <c r="B102" s="39" t="s">
        <v>244</v>
      </c>
      <c r="C102" s="20" t="s">
        <v>356</v>
      </c>
      <c r="D102" s="21">
        <v>62.747100000000003</v>
      </c>
      <c r="E102" s="22">
        <v>7839</v>
      </c>
      <c r="F102" s="22">
        <v>12493</v>
      </c>
      <c r="G102" s="159">
        <f t="shared" si="1"/>
        <v>3</v>
      </c>
      <c r="H102" s="21">
        <f>G102*summary!$D$10/'K_1.1'!$G$118</f>
        <v>25116.110349127182</v>
      </c>
      <c r="J102" s="9"/>
      <c r="K102" s="9"/>
      <c r="L102" s="9"/>
      <c r="M102" s="9"/>
      <c r="N102" s="9"/>
      <c r="O102" s="65">
        <v>90.680499999999995</v>
      </c>
      <c r="P102" s="65"/>
    </row>
    <row r="103" spans="1:16" x14ac:dyDescent="0.2">
      <c r="A103" s="19"/>
      <c r="B103" s="39" t="s">
        <v>245</v>
      </c>
      <c r="C103" s="20" t="s">
        <v>357</v>
      </c>
      <c r="D103" s="21">
        <v>66.347700000000003</v>
      </c>
      <c r="E103" s="22">
        <v>6449</v>
      </c>
      <c r="F103" s="22">
        <v>9720</v>
      </c>
      <c r="G103" s="159">
        <f t="shared" si="1"/>
        <v>3</v>
      </c>
      <c r="H103" s="21">
        <f>G103*summary!$D$10/'K_1.1'!$G$118</f>
        <v>25116.110349127182</v>
      </c>
      <c r="J103" s="9"/>
      <c r="K103" s="9"/>
      <c r="L103" s="9"/>
      <c r="M103" s="9"/>
      <c r="N103" s="9"/>
      <c r="O103" s="65">
        <v>91.121499999999997</v>
      </c>
      <c r="P103" s="65"/>
    </row>
    <row r="104" spans="1:16" x14ac:dyDescent="0.2">
      <c r="A104" s="19"/>
      <c r="B104" s="39" t="s">
        <v>246</v>
      </c>
      <c r="C104" s="20" t="s">
        <v>358</v>
      </c>
      <c r="D104" s="21">
        <v>72.4602</v>
      </c>
      <c r="E104" s="22">
        <v>2960</v>
      </c>
      <c r="F104" s="22">
        <v>4085</v>
      </c>
      <c r="G104" s="159">
        <f t="shared" si="1"/>
        <v>4</v>
      </c>
      <c r="H104" s="21">
        <f>G104*summary!$D$10/'K_1.1'!$G$118</f>
        <v>33488.147132169579</v>
      </c>
      <c r="J104" s="9"/>
      <c r="K104" s="9"/>
      <c r="L104" s="9"/>
      <c r="M104" s="9"/>
      <c r="N104" s="9"/>
      <c r="O104" s="65">
        <v>91.986800000000002</v>
      </c>
      <c r="P104" s="65"/>
    </row>
    <row r="105" spans="1:16" x14ac:dyDescent="0.2">
      <c r="A105" s="19"/>
      <c r="B105" s="39" t="s">
        <v>247</v>
      </c>
      <c r="C105" s="20" t="s">
        <v>359</v>
      </c>
      <c r="D105" s="21">
        <v>59.7515</v>
      </c>
      <c r="E105" s="22">
        <v>5916</v>
      </c>
      <c r="F105" s="22">
        <v>9901</v>
      </c>
      <c r="G105" s="159">
        <f t="shared" si="1"/>
        <v>3</v>
      </c>
      <c r="H105" s="21">
        <f>G105*summary!$D$10/'K_1.1'!$G$118</f>
        <v>25116.110349127182</v>
      </c>
      <c r="J105" s="9"/>
      <c r="K105" s="9"/>
      <c r="L105" s="9"/>
      <c r="M105" s="9"/>
      <c r="N105" s="9"/>
      <c r="O105" s="65">
        <v>91.995199999999997</v>
      </c>
      <c r="P105" s="65"/>
    </row>
    <row r="106" spans="1:16" x14ac:dyDescent="0.2">
      <c r="A106" s="19"/>
      <c r="B106" s="39" t="s">
        <v>248</v>
      </c>
      <c r="C106" s="20" t="s">
        <v>360</v>
      </c>
      <c r="D106" s="21">
        <v>65.897199999999998</v>
      </c>
      <c r="E106" s="22">
        <v>1513</v>
      </c>
      <c r="F106" s="22">
        <v>2296</v>
      </c>
      <c r="G106" s="159">
        <f t="shared" si="1"/>
        <v>3</v>
      </c>
      <c r="H106" s="21">
        <f>G106*summary!$D$10/'K_1.1'!$G$118</f>
        <v>25116.110349127182</v>
      </c>
      <c r="J106" s="9"/>
      <c r="K106" s="9"/>
      <c r="L106" s="9"/>
      <c r="M106" s="9"/>
      <c r="N106" s="9"/>
      <c r="O106" s="65">
        <v>92.120099999999994</v>
      </c>
      <c r="P106" s="65"/>
    </row>
    <row r="107" spans="1:16" x14ac:dyDescent="0.2">
      <c r="A107" s="19"/>
      <c r="B107" s="39" t="s">
        <v>249</v>
      </c>
      <c r="C107" s="20" t="s">
        <v>361</v>
      </c>
      <c r="D107" s="21">
        <v>76.581100000000006</v>
      </c>
      <c r="E107" s="22">
        <v>2567</v>
      </c>
      <c r="F107" s="22">
        <v>3352</v>
      </c>
      <c r="G107" s="159">
        <f t="shared" si="1"/>
        <v>4</v>
      </c>
      <c r="H107" s="21">
        <f>G107*summary!$D$10/'K_1.1'!$G$118</f>
        <v>33488.147132169579</v>
      </c>
      <c r="J107" s="9"/>
      <c r="K107" s="9"/>
      <c r="L107" s="9"/>
      <c r="M107" s="9"/>
      <c r="N107" s="9"/>
      <c r="O107" s="65">
        <v>92.377399999999994</v>
      </c>
      <c r="P107" s="65"/>
    </row>
    <row r="108" spans="1:16" x14ac:dyDescent="0.2">
      <c r="A108" s="19"/>
      <c r="B108" s="39" t="s">
        <v>250</v>
      </c>
      <c r="C108" s="20" t="s">
        <v>362</v>
      </c>
      <c r="D108" s="21">
        <v>77.372200000000007</v>
      </c>
      <c r="E108" s="22">
        <v>5341</v>
      </c>
      <c r="F108" s="22">
        <v>6903</v>
      </c>
      <c r="G108" s="159">
        <f t="shared" si="1"/>
        <v>5</v>
      </c>
      <c r="H108" s="21">
        <f>G108*summary!$D$10/'K_1.1'!$G$118</f>
        <v>41860.183915211972</v>
      </c>
      <c r="J108" s="9"/>
      <c r="K108" s="9"/>
      <c r="L108" s="9"/>
      <c r="M108" s="9"/>
      <c r="N108" s="9"/>
      <c r="O108" s="65">
        <v>92.595600000000005</v>
      </c>
      <c r="P108" s="65"/>
    </row>
    <row r="109" spans="1:16" x14ac:dyDescent="0.2">
      <c r="A109" s="19"/>
      <c r="B109" s="39" t="s">
        <v>251</v>
      </c>
      <c r="C109" s="20" t="s">
        <v>363</v>
      </c>
      <c r="D109" s="21">
        <v>79.253100000000003</v>
      </c>
      <c r="E109" s="22">
        <v>14516</v>
      </c>
      <c r="F109" s="22">
        <v>18316</v>
      </c>
      <c r="G109" s="159">
        <f t="shared" si="1"/>
        <v>5</v>
      </c>
      <c r="H109" s="21">
        <f>G109*summary!$D$10/'K_1.1'!$G$118</f>
        <v>41860.183915211972</v>
      </c>
      <c r="J109" s="9"/>
      <c r="K109" s="9"/>
      <c r="L109" s="9"/>
      <c r="M109" s="9"/>
      <c r="N109" s="9"/>
      <c r="O109" s="65">
        <v>93.145799999999994</v>
      </c>
      <c r="P109" s="65"/>
    </row>
    <row r="110" spans="1:16" x14ac:dyDescent="0.2">
      <c r="A110" s="19"/>
      <c r="B110" s="39" t="s">
        <v>252</v>
      </c>
      <c r="C110" s="20" t="s">
        <v>364</v>
      </c>
      <c r="D110" s="21">
        <v>71.563999999999993</v>
      </c>
      <c r="E110" s="22">
        <v>4228</v>
      </c>
      <c r="F110" s="22">
        <v>5908</v>
      </c>
      <c r="G110" s="159">
        <f t="shared" si="1"/>
        <v>4</v>
      </c>
      <c r="H110" s="21">
        <f>G110*summary!$D$10/'K_1.1'!$G$118</f>
        <v>33488.147132169579</v>
      </c>
      <c r="J110" s="9"/>
      <c r="K110" s="9"/>
      <c r="L110" s="9"/>
      <c r="M110" s="9"/>
      <c r="N110" s="9"/>
      <c r="O110" s="65">
        <v>93.266300000000001</v>
      </c>
      <c r="P110" s="65"/>
    </row>
    <row r="111" spans="1:16" x14ac:dyDescent="0.2">
      <c r="A111" s="33"/>
      <c r="B111" s="42" t="s">
        <v>253</v>
      </c>
      <c r="C111" s="34" t="s">
        <v>365</v>
      </c>
      <c r="D111" s="35">
        <v>21.934899999999999</v>
      </c>
      <c r="E111" s="36">
        <v>229</v>
      </c>
      <c r="F111" s="36">
        <v>1044</v>
      </c>
      <c r="G111" s="162">
        <f t="shared" si="1"/>
        <v>1</v>
      </c>
      <c r="H111" s="35">
        <f>G111*summary!$D$10/'K_1.1'!$G$118</f>
        <v>8372.0367830423947</v>
      </c>
      <c r="J111" s="9"/>
      <c r="K111" s="9"/>
      <c r="L111" s="9"/>
      <c r="M111" s="9"/>
      <c r="N111" s="9"/>
      <c r="O111" s="65">
        <v>93.458299999999994</v>
      </c>
      <c r="P111" s="65"/>
    </row>
    <row r="112" spans="1:16" x14ac:dyDescent="0.2">
      <c r="A112" s="15" t="s">
        <v>366</v>
      </c>
      <c r="B112" s="38" t="s">
        <v>254</v>
      </c>
      <c r="C112" s="16" t="s">
        <v>367</v>
      </c>
      <c r="D112" s="17">
        <v>74.839100000000002</v>
      </c>
      <c r="E112" s="18">
        <v>19646</v>
      </c>
      <c r="F112" s="18">
        <v>26251</v>
      </c>
      <c r="G112" s="158">
        <f t="shared" si="1"/>
        <v>4</v>
      </c>
      <c r="H112" s="17">
        <f>G112*summary!$D$10/'K_1.1'!$G$118</f>
        <v>33488.147132169579</v>
      </c>
      <c r="J112" s="9"/>
      <c r="K112" s="9"/>
      <c r="L112" s="9"/>
      <c r="M112" s="9"/>
      <c r="N112" s="9"/>
      <c r="O112" s="65">
        <v>94.129499999999993</v>
      </c>
      <c r="P112" s="65"/>
    </row>
    <row r="113" spans="1:16" x14ac:dyDescent="0.2">
      <c r="A113" s="19"/>
      <c r="B113" s="39" t="s">
        <v>255</v>
      </c>
      <c r="C113" s="20" t="s">
        <v>368</v>
      </c>
      <c r="D113" s="21">
        <v>72.485799999999998</v>
      </c>
      <c r="E113" s="22">
        <v>4584</v>
      </c>
      <c r="F113" s="22">
        <v>6324</v>
      </c>
      <c r="G113" s="159">
        <f t="shared" si="1"/>
        <v>4</v>
      </c>
      <c r="H113" s="21">
        <f>G113*summary!$D$10/'K_1.1'!$G$118</f>
        <v>33488.147132169579</v>
      </c>
      <c r="J113" s="9"/>
      <c r="K113" s="9"/>
      <c r="L113" s="9"/>
      <c r="M113" s="9"/>
      <c r="N113" s="9"/>
      <c r="O113" s="65">
        <v>94.309899999999999</v>
      </c>
      <c r="P113" s="65"/>
    </row>
    <row r="114" spans="1:16" x14ac:dyDescent="0.2">
      <c r="A114" s="19"/>
      <c r="B114" s="39" t="s">
        <v>256</v>
      </c>
      <c r="C114" s="20" t="s">
        <v>369</v>
      </c>
      <c r="D114" s="21">
        <v>79.463999999999999</v>
      </c>
      <c r="E114" s="22">
        <v>14588</v>
      </c>
      <c r="F114" s="22">
        <v>18358</v>
      </c>
      <c r="G114" s="159">
        <f t="shared" si="1"/>
        <v>5</v>
      </c>
      <c r="H114" s="21">
        <f>G114*summary!$D$10/'K_1.1'!$G$118</f>
        <v>41860.183915211972</v>
      </c>
      <c r="J114" s="9"/>
      <c r="K114" s="9"/>
      <c r="L114" s="9"/>
      <c r="M114" s="9"/>
      <c r="N114" s="9"/>
      <c r="O114" s="65">
        <v>94.557599999999994</v>
      </c>
      <c r="P114" s="65"/>
    </row>
    <row r="115" spans="1:16" x14ac:dyDescent="0.2">
      <c r="A115" s="19"/>
      <c r="B115" s="39" t="s">
        <v>257</v>
      </c>
      <c r="C115" s="20" t="s">
        <v>370</v>
      </c>
      <c r="D115" s="21">
        <v>69.706500000000005</v>
      </c>
      <c r="E115" s="22">
        <v>8217</v>
      </c>
      <c r="F115" s="22">
        <v>11788</v>
      </c>
      <c r="G115" s="159">
        <f t="shared" si="1"/>
        <v>4</v>
      </c>
      <c r="H115" s="21">
        <f>G115*summary!$D$10/'K_1.1'!$G$118</f>
        <v>33488.147132169579</v>
      </c>
      <c r="J115" s="9"/>
      <c r="K115" s="9"/>
      <c r="L115" s="9"/>
      <c r="M115" s="9"/>
      <c r="N115" s="9"/>
      <c r="O115" s="65">
        <v>94.934200000000004</v>
      </c>
      <c r="P115" s="65"/>
    </row>
    <row r="116" spans="1:16" x14ac:dyDescent="0.2">
      <c r="A116" s="19"/>
      <c r="B116" s="39" t="s">
        <v>258</v>
      </c>
      <c r="C116" s="20" t="s">
        <v>371</v>
      </c>
      <c r="D116" s="21">
        <v>15.384600000000001</v>
      </c>
      <c r="E116" s="22">
        <v>40</v>
      </c>
      <c r="F116" s="22">
        <v>260</v>
      </c>
      <c r="G116" s="159">
        <f t="shared" si="1"/>
        <v>1</v>
      </c>
      <c r="H116" s="21">
        <f>G116*summary!$D$10/'K_1.1'!$G$118</f>
        <v>8372.0367830423947</v>
      </c>
      <c r="J116" s="9"/>
      <c r="K116" s="9"/>
      <c r="L116" s="9"/>
      <c r="M116" s="9"/>
      <c r="N116" s="9"/>
      <c r="O116" s="65">
        <v>95.915400000000005</v>
      </c>
      <c r="P116" s="65"/>
    </row>
    <row r="117" spans="1:16" x14ac:dyDescent="0.2">
      <c r="A117" s="33"/>
      <c r="B117" s="42" t="s">
        <v>259</v>
      </c>
      <c r="C117" s="34" t="s">
        <v>372</v>
      </c>
      <c r="D117" s="35">
        <v>63.633099999999999</v>
      </c>
      <c r="E117" s="36">
        <v>3510</v>
      </c>
      <c r="F117" s="36">
        <v>5516</v>
      </c>
      <c r="G117" s="162">
        <f t="shared" si="1"/>
        <v>3</v>
      </c>
      <c r="H117" s="35">
        <f>G117*summary!$D$10/'K_1.1'!$G$118</f>
        <v>25116.110349127182</v>
      </c>
      <c r="J117" s="9"/>
      <c r="K117" s="9"/>
      <c r="L117" s="9"/>
      <c r="M117" s="9"/>
      <c r="N117" s="9"/>
      <c r="O117" s="65">
        <v>96.175299999999993</v>
      </c>
      <c r="P117" s="65"/>
    </row>
    <row r="118" spans="1:16" ht="25.5" customHeight="1" thickBot="1" x14ac:dyDescent="0.25">
      <c r="B118" s="290" t="s">
        <v>377</v>
      </c>
      <c r="C118" s="291"/>
      <c r="D118" s="59">
        <f>E118*100/F118</f>
        <v>61.605932177624815</v>
      </c>
      <c r="E118" s="51">
        <f>SUM(E4:E117)</f>
        <v>810532</v>
      </c>
      <c r="F118" s="51">
        <f>SUM(F4:F117)</f>
        <v>1315672</v>
      </c>
      <c r="G118" s="51">
        <f>SUM(G4:G117)</f>
        <v>401</v>
      </c>
      <c r="H118" s="11">
        <f>SUM(H4:H117)</f>
        <v>3357186.7499999958</v>
      </c>
      <c r="J118" s="9"/>
      <c r="K118" s="9"/>
      <c r="L118" s="9"/>
      <c r="M118" s="9"/>
      <c r="N118" s="9"/>
      <c r="P118" s="66"/>
    </row>
    <row r="119" spans="1:16" ht="21.75" thickTop="1" x14ac:dyDescent="0.2">
      <c r="J119" s="9"/>
      <c r="K119" s="9"/>
      <c r="L119" s="9"/>
      <c r="M119" s="9"/>
      <c r="N119" s="9"/>
    </row>
  </sheetData>
  <sortState ref="O4:O117">
    <sortCondition ref="O4"/>
  </sortState>
  <mergeCells count="2">
    <mergeCell ref="N18:N25"/>
    <mergeCell ref="B118:C1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19"/>
  <sheetViews>
    <sheetView topLeftCell="C10" workbookViewId="0">
      <selection activeCell="G4" sqref="G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379</v>
      </c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388</v>
      </c>
      <c r="E3" s="13" t="s">
        <v>392</v>
      </c>
      <c r="F3" s="13" t="s">
        <v>391</v>
      </c>
      <c r="G3" s="13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38" t="s">
        <v>146</v>
      </c>
      <c r="C4" s="16" t="s">
        <v>286</v>
      </c>
      <c r="D4" s="17">
        <v>2.7824</v>
      </c>
      <c r="E4" s="18">
        <v>118</v>
      </c>
      <c r="F4" s="18">
        <v>4241</v>
      </c>
      <c r="G4" s="60" t="str">
        <f>IF(D4&gt;=$K$18,"5",IF(D4&gt;=$K$19,"4",IF(D4&gt;=$K$20,"3",IF(D4&gt;=$K$21,"2","1"))))</f>
        <v>5</v>
      </c>
      <c r="H4" s="17">
        <f>G4*summary!$D$11/$P$118</f>
        <v>60818.600543478264</v>
      </c>
      <c r="O4" s="65"/>
      <c r="P4" s="9">
        <v>5</v>
      </c>
    </row>
    <row r="5" spans="1:16" x14ac:dyDescent="0.2">
      <c r="A5" s="19"/>
      <c r="B5" s="39" t="s">
        <v>147</v>
      </c>
      <c r="C5" s="20" t="s">
        <v>287</v>
      </c>
      <c r="D5" s="21">
        <v>0.34860000000000002</v>
      </c>
      <c r="E5" s="22">
        <v>7</v>
      </c>
      <c r="F5" s="22">
        <v>2008</v>
      </c>
      <c r="G5" s="61" t="str">
        <f t="shared" ref="G5:G68" si="0">IF(D5&gt;=$K$18,"5",IF(D5&gt;=$K$19,"4",IF(D5&gt;=$K$20,"3",IF(D5&gt;=$K$21,"2","1"))))</f>
        <v>1</v>
      </c>
      <c r="H5" s="21">
        <f>G5*summary!$D$11/$P$118</f>
        <v>12163.720108695652</v>
      </c>
      <c r="O5" s="65"/>
      <c r="P5" s="9">
        <v>1</v>
      </c>
    </row>
    <row r="6" spans="1:16" x14ac:dyDescent="0.2">
      <c r="A6" s="19"/>
      <c r="B6" s="39" t="s">
        <v>148</v>
      </c>
      <c r="C6" s="20" t="s">
        <v>288</v>
      </c>
      <c r="D6" s="21">
        <v>1.2304999999999999</v>
      </c>
      <c r="E6" s="22">
        <v>15</v>
      </c>
      <c r="F6" s="22">
        <v>1219</v>
      </c>
      <c r="G6" s="61" t="str">
        <f t="shared" si="0"/>
        <v>3</v>
      </c>
      <c r="H6" s="21">
        <f>G6*summary!$D$11/$P$118</f>
        <v>36491.16032608696</v>
      </c>
      <c r="O6" s="65"/>
      <c r="P6" s="9">
        <v>3</v>
      </c>
    </row>
    <row r="7" spans="1:16" x14ac:dyDescent="0.2">
      <c r="A7" s="19"/>
      <c r="B7" s="39" t="s">
        <v>149</v>
      </c>
      <c r="C7" s="20" t="s">
        <v>289</v>
      </c>
      <c r="D7" s="21">
        <v>0.69789999999999996</v>
      </c>
      <c r="E7" s="22">
        <v>14</v>
      </c>
      <c r="F7" s="22">
        <v>2006</v>
      </c>
      <c r="G7" s="61" t="str">
        <f t="shared" si="0"/>
        <v>2</v>
      </c>
      <c r="H7" s="21">
        <f>G7*summary!$D$11/$P$118</f>
        <v>24327.440217391304</v>
      </c>
      <c r="O7" s="65"/>
      <c r="P7" s="9">
        <v>2</v>
      </c>
    </row>
    <row r="8" spans="1:16" x14ac:dyDescent="0.2">
      <c r="A8" s="19"/>
      <c r="B8" s="39" t="s">
        <v>150</v>
      </c>
      <c r="C8" s="20" t="s">
        <v>290</v>
      </c>
      <c r="D8" s="21">
        <v>1.0082</v>
      </c>
      <c r="E8" s="22">
        <v>22</v>
      </c>
      <c r="F8" s="22">
        <v>2182</v>
      </c>
      <c r="G8" s="61" t="str">
        <f t="shared" si="0"/>
        <v>2</v>
      </c>
      <c r="H8" s="21">
        <f>G8*summary!$D$11/$P$118</f>
        <v>24327.440217391304</v>
      </c>
      <c r="O8" s="65"/>
      <c r="P8" s="9">
        <v>2</v>
      </c>
    </row>
    <row r="9" spans="1:16" x14ac:dyDescent="0.2">
      <c r="A9" s="19"/>
      <c r="B9" s="39" t="s">
        <v>151</v>
      </c>
      <c r="C9" s="20" t="s">
        <v>291</v>
      </c>
      <c r="D9" s="21">
        <v>1.3151999999999999</v>
      </c>
      <c r="E9" s="22">
        <v>31</v>
      </c>
      <c r="F9" s="22">
        <v>2357</v>
      </c>
      <c r="G9" s="61" t="str">
        <f t="shared" si="0"/>
        <v>3</v>
      </c>
      <c r="H9" s="21">
        <f>G9*summary!$D$11/$P$118</f>
        <v>36491.16032608696</v>
      </c>
      <c r="O9" s="65"/>
      <c r="P9" s="9">
        <v>3</v>
      </c>
    </row>
    <row r="10" spans="1:16" x14ac:dyDescent="0.2">
      <c r="A10" s="19"/>
      <c r="B10" s="39" t="s">
        <v>152</v>
      </c>
      <c r="C10" s="20" t="s">
        <v>292</v>
      </c>
      <c r="D10" s="21">
        <v>0.89070000000000005</v>
      </c>
      <c r="E10" s="22">
        <v>11</v>
      </c>
      <c r="F10" s="22">
        <v>1235</v>
      </c>
      <c r="G10" s="61" t="str">
        <f t="shared" si="0"/>
        <v>2</v>
      </c>
      <c r="H10" s="21">
        <f>G10*summary!$D$11/$P$118</f>
        <v>24327.440217391304</v>
      </c>
      <c r="O10" s="65"/>
      <c r="P10" s="9">
        <v>2</v>
      </c>
    </row>
    <row r="11" spans="1:16" x14ac:dyDescent="0.2">
      <c r="A11" s="19"/>
      <c r="B11" s="39" t="s">
        <v>153</v>
      </c>
      <c r="C11" s="20" t="s">
        <v>7</v>
      </c>
      <c r="D11" s="21">
        <v>2.5</v>
      </c>
      <c r="E11" s="22">
        <v>3</v>
      </c>
      <c r="F11" s="22">
        <v>120</v>
      </c>
      <c r="G11" s="61" t="str">
        <f t="shared" si="0"/>
        <v>5</v>
      </c>
      <c r="H11" s="21">
        <f>G11*summary!$D$11/$P$118</f>
        <v>60818.600543478264</v>
      </c>
      <c r="O11" s="65"/>
      <c r="P11" s="9">
        <v>5</v>
      </c>
    </row>
    <row r="12" spans="1:16" x14ac:dyDescent="0.2">
      <c r="A12" s="19"/>
      <c r="B12" s="39" t="s">
        <v>154</v>
      </c>
      <c r="C12" s="20" t="s">
        <v>8</v>
      </c>
      <c r="D12" s="21">
        <v>0.4536</v>
      </c>
      <c r="E12" s="22">
        <v>9</v>
      </c>
      <c r="F12" s="22">
        <v>1984</v>
      </c>
      <c r="G12" s="61" t="str">
        <f t="shared" si="0"/>
        <v>1</v>
      </c>
      <c r="H12" s="21">
        <f>G12*summary!$D$11/$P$118</f>
        <v>12163.720108695652</v>
      </c>
      <c r="O12" s="65"/>
      <c r="P12" s="9">
        <v>1</v>
      </c>
    </row>
    <row r="13" spans="1:16" x14ac:dyDescent="0.2">
      <c r="A13" s="19"/>
      <c r="B13" s="39" t="s">
        <v>155</v>
      </c>
      <c r="C13" s="20" t="s">
        <v>9</v>
      </c>
      <c r="D13" s="21">
        <v>0.371</v>
      </c>
      <c r="E13" s="22">
        <v>9</v>
      </c>
      <c r="F13" s="22">
        <v>2426</v>
      </c>
      <c r="G13" s="61" t="str">
        <f t="shared" si="0"/>
        <v>1</v>
      </c>
      <c r="H13" s="21">
        <f>G13*summary!$D$11/$P$118</f>
        <v>12163.720108695652</v>
      </c>
      <c r="J13" s="23" t="s">
        <v>373</v>
      </c>
      <c r="K13" s="24">
        <v>1.0092000000000001</v>
      </c>
      <c r="L13" s="9"/>
      <c r="M13" s="9"/>
      <c r="N13" s="9"/>
      <c r="O13" s="65">
        <v>0.1623</v>
      </c>
      <c r="P13" s="9">
        <v>1</v>
      </c>
    </row>
    <row r="14" spans="1:16" x14ac:dyDescent="0.2">
      <c r="A14" s="19"/>
      <c r="B14" s="39" t="s">
        <v>156</v>
      </c>
      <c r="C14" s="20" t="s">
        <v>10</v>
      </c>
      <c r="D14" s="21">
        <v>0.46529999999999999</v>
      </c>
      <c r="E14" s="22">
        <v>13</v>
      </c>
      <c r="F14" s="22">
        <v>2794</v>
      </c>
      <c r="G14" s="61" t="str">
        <f t="shared" si="0"/>
        <v>1</v>
      </c>
      <c r="H14" s="21">
        <f>G14*summary!$D$11/$P$118</f>
        <v>12163.720108695652</v>
      </c>
      <c r="J14" s="23" t="s">
        <v>374</v>
      </c>
      <c r="K14" s="24">
        <f>STDEV(O13:O113)</f>
        <v>0.62827833790698828</v>
      </c>
      <c r="L14" s="9"/>
      <c r="M14" s="9"/>
      <c r="N14" s="9"/>
      <c r="O14" s="65">
        <v>0.16250000000000001</v>
      </c>
      <c r="P14" s="9">
        <v>1</v>
      </c>
    </row>
    <row r="15" spans="1:16" x14ac:dyDescent="0.2">
      <c r="A15" s="19"/>
      <c r="B15" s="39" t="s">
        <v>157</v>
      </c>
      <c r="C15" s="20" t="s">
        <v>11</v>
      </c>
      <c r="D15" s="21">
        <v>0.32890000000000003</v>
      </c>
      <c r="E15" s="22">
        <v>16</v>
      </c>
      <c r="F15" s="22">
        <v>4864</v>
      </c>
      <c r="G15" s="61" t="str">
        <f t="shared" si="0"/>
        <v>1</v>
      </c>
      <c r="H15" s="21">
        <f>G15*summary!$D$11/$P$118</f>
        <v>12163.720108695652</v>
      </c>
      <c r="J15" s="23" t="s">
        <v>375</v>
      </c>
      <c r="K15" s="24">
        <f>K14/2</f>
        <v>0.31413916895349414</v>
      </c>
      <c r="L15" s="9"/>
      <c r="M15" s="9"/>
      <c r="N15" s="9"/>
      <c r="O15" s="65">
        <v>0.17100000000000001</v>
      </c>
      <c r="P15" s="9">
        <v>1</v>
      </c>
    </row>
    <row r="16" spans="1:16" x14ac:dyDescent="0.2">
      <c r="A16" s="19"/>
      <c r="B16" s="39" t="s">
        <v>158</v>
      </c>
      <c r="C16" s="20" t="s">
        <v>12</v>
      </c>
      <c r="D16" s="21">
        <v>0.17100000000000001</v>
      </c>
      <c r="E16" s="22">
        <v>4</v>
      </c>
      <c r="F16" s="22">
        <v>2339</v>
      </c>
      <c r="G16" s="61" t="str">
        <f t="shared" si="0"/>
        <v>1</v>
      </c>
      <c r="H16" s="21">
        <f>G16*summary!$D$11/$P$118</f>
        <v>12163.720108695652</v>
      </c>
      <c r="J16" s="9"/>
      <c r="K16" s="9"/>
      <c r="L16" s="9"/>
      <c r="M16" s="9"/>
      <c r="N16" s="9"/>
      <c r="O16" s="65">
        <v>0.22309999999999999</v>
      </c>
      <c r="P16" s="9">
        <v>1</v>
      </c>
    </row>
    <row r="17" spans="1:16" x14ac:dyDescent="0.2">
      <c r="A17" s="19"/>
      <c r="B17" s="39" t="s">
        <v>159</v>
      </c>
      <c r="C17" s="20" t="s">
        <v>13</v>
      </c>
      <c r="D17" s="21">
        <v>0.57240000000000002</v>
      </c>
      <c r="E17" s="22">
        <v>7</v>
      </c>
      <c r="F17" s="22">
        <v>1223</v>
      </c>
      <c r="G17" s="61" t="str">
        <f t="shared" si="0"/>
        <v>1</v>
      </c>
      <c r="H17" s="21">
        <f>G17*summary!$D$11/$P$118</f>
        <v>12163.720108695652</v>
      </c>
      <c r="J17" s="9"/>
      <c r="K17" s="9"/>
      <c r="L17" s="9"/>
      <c r="M17" s="9"/>
      <c r="N17" s="9"/>
      <c r="O17" s="65">
        <v>0.23330000000000001</v>
      </c>
      <c r="P17" s="9">
        <v>1</v>
      </c>
    </row>
    <row r="18" spans="1:16" x14ac:dyDescent="0.2">
      <c r="A18" s="19"/>
      <c r="B18" s="39" t="s">
        <v>160</v>
      </c>
      <c r="C18" s="20" t="s">
        <v>14</v>
      </c>
      <c r="D18" s="21">
        <v>0.111</v>
      </c>
      <c r="E18" s="22">
        <v>1</v>
      </c>
      <c r="F18" s="22">
        <v>901</v>
      </c>
      <c r="G18" s="61" t="str">
        <f t="shared" si="0"/>
        <v>1</v>
      </c>
      <c r="H18" s="21">
        <f>G18*summary!$D$11/$P$118</f>
        <v>12163.720108695652</v>
      </c>
      <c r="J18" s="9">
        <v>5</v>
      </c>
      <c r="K18" s="25">
        <f>K19+K15</f>
        <v>1.6374783379069884</v>
      </c>
      <c r="L18" s="9"/>
      <c r="M18" s="9"/>
      <c r="N18" s="289" t="s">
        <v>378</v>
      </c>
      <c r="O18" s="65">
        <v>0.26989999999999997</v>
      </c>
      <c r="P18" s="9">
        <v>1</v>
      </c>
    </row>
    <row r="19" spans="1:16" x14ac:dyDescent="0.2">
      <c r="A19" s="19"/>
      <c r="B19" s="39" t="s">
        <v>161</v>
      </c>
      <c r="C19" s="20" t="s">
        <v>15</v>
      </c>
      <c r="D19" s="21">
        <v>0.23330000000000001</v>
      </c>
      <c r="E19" s="22">
        <v>7</v>
      </c>
      <c r="F19" s="22">
        <v>3001</v>
      </c>
      <c r="G19" s="61" t="str">
        <f t="shared" si="0"/>
        <v>1</v>
      </c>
      <c r="H19" s="21">
        <f>G19*summary!$D$11/$P$118</f>
        <v>12163.720108695652</v>
      </c>
      <c r="J19" s="9">
        <v>4</v>
      </c>
      <c r="K19" s="25">
        <f>K20+K15</f>
        <v>1.3233391689534941</v>
      </c>
      <c r="L19" s="9"/>
      <c r="M19" s="9"/>
      <c r="N19" s="289"/>
      <c r="O19" s="65">
        <v>0.30530000000000002</v>
      </c>
      <c r="P19" s="9">
        <v>1</v>
      </c>
    </row>
    <row r="20" spans="1:16" x14ac:dyDescent="0.2">
      <c r="A20" s="19"/>
      <c r="B20" s="39" t="s">
        <v>162</v>
      </c>
      <c r="C20" s="20" t="s">
        <v>16</v>
      </c>
      <c r="D20" s="21">
        <v>0.26989999999999997</v>
      </c>
      <c r="E20" s="22">
        <v>2</v>
      </c>
      <c r="F20" s="22">
        <v>741</v>
      </c>
      <c r="G20" s="61" t="str">
        <f t="shared" si="0"/>
        <v>1</v>
      </c>
      <c r="H20" s="21">
        <f>G20*summary!$D$11/$P$118</f>
        <v>12163.720108695652</v>
      </c>
      <c r="J20" s="9">
        <v>3</v>
      </c>
      <c r="K20" s="25">
        <v>1.0092000000000001</v>
      </c>
      <c r="L20" s="9"/>
      <c r="M20" s="9"/>
      <c r="N20" s="289"/>
      <c r="O20" s="65">
        <v>0.3175</v>
      </c>
      <c r="P20" s="9">
        <v>1</v>
      </c>
    </row>
    <row r="21" spans="1:16" x14ac:dyDescent="0.2">
      <c r="A21" s="19"/>
      <c r="B21" s="39" t="s">
        <v>163</v>
      </c>
      <c r="C21" s="20" t="s">
        <v>17</v>
      </c>
      <c r="D21" s="21">
        <v>0.55020000000000002</v>
      </c>
      <c r="E21" s="22">
        <v>4</v>
      </c>
      <c r="F21" s="22">
        <v>727</v>
      </c>
      <c r="G21" s="61" t="str">
        <f t="shared" si="0"/>
        <v>1</v>
      </c>
      <c r="H21" s="21">
        <f>G21*summary!$D$11/$P$118</f>
        <v>12163.720108695652</v>
      </c>
      <c r="J21" s="9">
        <v>2</v>
      </c>
      <c r="K21" s="25">
        <f>K20-K15</f>
        <v>0.69506083104650596</v>
      </c>
      <c r="L21" s="9"/>
      <c r="M21" s="9"/>
      <c r="N21" s="289"/>
      <c r="O21" s="65">
        <v>0.32769999999999999</v>
      </c>
      <c r="P21" s="9">
        <v>1</v>
      </c>
    </row>
    <row r="22" spans="1:16" x14ac:dyDescent="0.2">
      <c r="A22" s="19"/>
      <c r="B22" s="39" t="s">
        <v>164</v>
      </c>
      <c r="C22" s="20" t="s">
        <v>18</v>
      </c>
      <c r="D22" s="21">
        <v>0.22309999999999999</v>
      </c>
      <c r="E22" s="22">
        <v>5</v>
      </c>
      <c r="F22" s="22">
        <v>2241</v>
      </c>
      <c r="G22" s="61" t="str">
        <f t="shared" si="0"/>
        <v>1</v>
      </c>
      <c r="H22" s="21">
        <f>G22*summary!$D$11/$P$118</f>
        <v>12163.720108695652</v>
      </c>
      <c r="J22" s="9">
        <v>1</v>
      </c>
      <c r="K22" s="25">
        <f>K21-K15</f>
        <v>0.38092166209301181</v>
      </c>
      <c r="L22" s="9"/>
      <c r="M22" s="9"/>
      <c r="N22" s="289"/>
      <c r="O22" s="65">
        <v>0.32890000000000003</v>
      </c>
      <c r="P22" s="9">
        <v>1</v>
      </c>
    </row>
    <row r="23" spans="1:16" x14ac:dyDescent="0.2">
      <c r="A23" s="19"/>
      <c r="B23" s="39" t="s">
        <v>165</v>
      </c>
      <c r="C23" s="20" t="s">
        <v>19</v>
      </c>
      <c r="D23" s="21">
        <v>1.4354</v>
      </c>
      <c r="E23" s="22">
        <v>3</v>
      </c>
      <c r="F23" s="22">
        <v>209</v>
      </c>
      <c r="G23" s="61" t="str">
        <f t="shared" si="0"/>
        <v>4</v>
      </c>
      <c r="H23" s="21">
        <f>G23*summary!$D$11/$P$118</f>
        <v>48654.880434782608</v>
      </c>
      <c r="J23" s="9"/>
      <c r="K23" s="9"/>
      <c r="L23" s="9"/>
      <c r="M23" s="9"/>
      <c r="N23" s="289"/>
      <c r="O23" s="65">
        <v>0.32979999999999998</v>
      </c>
      <c r="P23" s="9">
        <v>4</v>
      </c>
    </row>
    <row r="24" spans="1:16" x14ac:dyDescent="0.2">
      <c r="A24" s="19"/>
      <c r="B24" s="39" t="s">
        <v>166</v>
      </c>
      <c r="C24" s="20" t="s">
        <v>20</v>
      </c>
      <c r="D24" s="21">
        <v>0.30530000000000002</v>
      </c>
      <c r="E24" s="22">
        <v>9</v>
      </c>
      <c r="F24" s="22">
        <v>2948</v>
      </c>
      <c r="G24" s="61" t="str">
        <f t="shared" si="0"/>
        <v>1</v>
      </c>
      <c r="H24" s="21">
        <f>G24*summary!$D$11/$P$118</f>
        <v>12163.720108695652</v>
      </c>
      <c r="J24" s="9"/>
      <c r="K24" s="9"/>
      <c r="L24" s="9"/>
      <c r="M24" s="9"/>
      <c r="N24" s="289"/>
      <c r="O24" s="65">
        <v>0.3468</v>
      </c>
      <c r="P24" s="9">
        <v>1</v>
      </c>
    </row>
    <row r="25" spans="1:16" x14ac:dyDescent="0.2">
      <c r="A25" s="19"/>
      <c r="B25" s="39" t="s">
        <v>167</v>
      </c>
      <c r="C25" s="20" t="s">
        <v>21</v>
      </c>
      <c r="D25" s="21">
        <v>0.16250000000000001</v>
      </c>
      <c r="E25" s="22">
        <v>3</v>
      </c>
      <c r="F25" s="22">
        <v>1846</v>
      </c>
      <c r="G25" s="61" t="str">
        <f t="shared" si="0"/>
        <v>1</v>
      </c>
      <c r="H25" s="21">
        <f>G25*summary!$D$11/$P$118</f>
        <v>12163.720108695652</v>
      </c>
      <c r="J25" s="9"/>
      <c r="K25" s="9"/>
      <c r="L25" s="9"/>
      <c r="M25" s="9"/>
      <c r="N25" s="289"/>
      <c r="O25" s="65">
        <v>0.34860000000000002</v>
      </c>
      <c r="P25" s="9">
        <v>1</v>
      </c>
    </row>
    <row r="26" spans="1:16" x14ac:dyDescent="0.2">
      <c r="A26" s="19"/>
      <c r="B26" s="39" t="s">
        <v>168</v>
      </c>
      <c r="C26" s="20" t="s">
        <v>293</v>
      </c>
      <c r="D26" s="21">
        <v>5.4054000000000002</v>
      </c>
      <c r="E26" s="22">
        <v>2</v>
      </c>
      <c r="F26" s="22">
        <v>37</v>
      </c>
      <c r="G26" s="61" t="str">
        <f t="shared" si="0"/>
        <v>5</v>
      </c>
      <c r="H26" s="21">
        <f>G26*summary!$D$11/$P$118</f>
        <v>60818.600543478264</v>
      </c>
      <c r="O26" s="65">
        <v>0.371</v>
      </c>
      <c r="P26" s="9">
        <v>5</v>
      </c>
    </row>
    <row r="27" spans="1:16" x14ac:dyDescent="0.2">
      <c r="A27" s="19"/>
      <c r="B27" s="40" t="s">
        <v>169</v>
      </c>
      <c r="C27" s="26" t="s">
        <v>294</v>
      </c>
      <c r="D27" s="27">
        <v>0.8357</v>
      </c>
      <c r="E27" s="28">
        <v>3</v>
      </c>
      <c r="F27" s="28">
        <v>359</v>
      </c>
      <c r="G27" s="62" t="str">
        <f t="shared" si="0"/>
        <v>2</v>
      </c>
      <c r="H27" s="27">
        <f>G27*summary!$D$11/$P$118</f>
        <v>24327.440217391304</v>
      </c>
      <c r="O27" s="65">
        <v>0.38019999999999998</v>
      </c>
      <c r="P27" s="9">
        <v>2</v>
      </c>
    </row>
    <row r="28" spans="1:16" x14ac:dyDescent="0.2">
      <c r="A28" s="29" t="s">
        <v>295</v>
      </c>
      <c r="B28" s="41" t="s">
        <v>170</v>
      </c>
      <c r="C28" s="30" t="s">
        <v>296</v>
      </c>
      <c r="D28" s="31">
        <v>1.5528</v>
      </c>
      <c r="E28" s="32">
        <v>5</v>
      </c>
      <c r="F28" s="32">
        <v>322</v>
      </c>
      <c r="G28" s="63" t="str">
        <f t="shared" si="0"/>
        <v>4</v>
      </c>
      <c r="H28" s="31">
        <f>G28*summary!$D$11/$P$118</f>
        <v>48654.880434782608</v>
      </c>
      <c r="O28" s="65">
        <v>0.3972</v>
      </c>
      <c r="P28" s="9">
        <v>4</v>
      </c>
    </row>
    <row r="29" spans="1:16" x14ac:dyDescent="0.2">
      <c r="A29" s="19"/>
      <c r="B29" s="39" t="s">
        <v>171</v>
      </c>
      <c r="C29" s="20" t="s">
        <v>297</v>
      </c>
      <c r="D29" s="21">
        <v>1.7038</v>
      </c>
      <c r="E29" s="22">
        <v>52</v>
      </c>
      <c r="F29" s="22">
        <v>3052</v>
      </c>
      <c r="G29" s="61" t="str">
        <f t="shared" si="0"/>
        <v>5</v>
      </c>
      <c r="H29" s="21">
        <f>G29*summary!$D$11/$P$118</f>
        <v>60818.600543478264</v>
      </c>
      <c r="O29" s="65">
        <v>0.40710000000000002</v>
      </c>
      <c r="P29" s="9">
        <v>5</v>
      </c>
    </row>
    <row r="30" spans="1:16" x14ac:dyDescent="0.2">
      <c r="A30" s="19"/>
      <c r="B30" s="39" t="s">
        <v>172</v>
      </c>
      <c r="C30" s="20" t="s">
        <v>298</v>
      </c>
      <c r="D30" s="21">
        <v>0.74219999999999997</v>
      </c>
      <c r="E30" s="22">
        <v>15</v>
      </c>
      <c r="F30" s="22">
        <v>2021</v>
      </c>
      <c r="G30" s="61" t="str">
        <f t="shared" si="0"/>
        <v>2</v>
      </c>
      <c r="H30" s="21">
        <f>G30*summary!$D$11/$P$118</f>
        <v>24327.440217391304</v>
      </c>
      <c r="O30" s="65">
        <v>0.4536</v>
      </c>
      <c r="P30" s="9">
        <v>2</v>
      </c>
    </row>
    <row r="31" spans="1:16" x14ac:dyDescent="0.2">
      <c r="A31" s="19"/>
      <c r="B31" s="39" t="s">
        <v>173</v>
      </c>
      <c r="C31" s="20" t="s">
        <v>299</v>
      </c>
      <c r="D31" s="21">
        <v>1.1235999999999999</v>
      </c>
      <c r="E31" s="22">
        <v>37</v>
      </c>
      <c r="F31" s="22">
        <v>3293</v>
      </c>
      <c r="G31" s="61" t="str">
        <f t="shared" si="0"/>
        <v>3</v>
      </c>
      <c r="H31" s="21">
        <f>G31*summary!$D$11/$P$118</f>
        <v>36491.16032608696</v>
      </c>
      <c r="O31" s="65">
        <v>0.46529999999999999</v>
      </c>
      <c r="P31" s="9">
        <v>3</v>
      </c>
    </row>
    <row r="32" spans="1:16" x14ac:dyDescent="0.2">
      <c r="A32" s="19"/>
      <c r="B32" s="39" t="s">
        <v>174</v>
      </c>
      <c r="C32" s="20" t="s">
        <v>300</v>
      </c>
      <c r="D32" s="21">
        <v>0.62890000000000001</v>
      </c>
      <c r="E32" s="22">
        <v>2</v>
      </c>
      <c r="F32" s="22">
        <v>318</v>
      </c>
      <c r="G32" s="61" t="str">
        <f t="shared" si="0"/>
        <v>1</v>
      </c>
      <c r="H32" s="21">
        <f>G32*summary!$D$11/$P$118</f>
        <v>12163.720108695652</v>
      </c>
      <c r="O32" s="65">
        <v>0.51049999999999995</v>
      </c>
      <c r="P32" s="9">
        <v>1</v>
      </c>
    </row>
    <row r="33" spans="1:16" x14ac:dyDescent="0.2">
      <c r="A33" s="19"/>
      <c r="B33" s="39" t="s">
        <v>175</v>
      </c>
      <c r="C33" s="20" t="s">
        <v>301</v>
      </c>
      <c r="D33" s="21">
        <v>0.75919999999999999</v>
      </c>
      <c r="E33" s="22">
        <v>7</v>
      </c>
      <c r="F33" s="22">
        <v>922</v>
      </c>
      <c r="G33" s="61" t="str">
        <f t="shared" si="0"/>
        <v>2</v>
      </c>
      <c r="H33" s="21">
        <f>G33*summary!$D$11/$P$118</f>
        <v>24327.440217391304</v>
      </c>
      <c r="J33" s="9"/>
      <c r="K33" s="9"/>
      <c r="L33" s="9"/>
      <c r="M33" s="9"/>
      <c r="N33" s="9"/>
      <c r="O33" s="65">
        <v>0.53100000000000003</v>
      </c>
      <c r="P33" s="9">
        <v>2</v>
      </c>
    </row>
    <row r="34" spans="1:16" x14ac:dyDescent="0.2">
      <c r="A34" s="19"/>
      <c r="B34" s="39" t="s">
        <v>176</v>
      </c>
      <c r="C34" s="20" t="s">
        <v>302</v>
      </c>
      <c r="D34" s="21">
        <v>0.9395</v>
      </c>
      <c r="E34" s="22">
        <v>23</v>
      </c>
      <c r="F34" s="22">
        <v>2448</v>
      </c>
      <c r="G34" s="61" t="str">
        <f t="shared" si="0"/>
        <v>2</v>
      </c>
      <c r="H34" s="21">
        <f>G34*summary!$D$11/$P$118</f>
        <v>24327.440217391304</v>
      </c>
      <c r="J34" s="9"/>
      <c r="K34" s="9"/>
      <c r="L34" s="9"/>
      <c r="M34" s="9"/>
      <c r="N34" s="9"/>
      <c r="O34" s="65">
        <v>0.53190000000000004</v>
      </c>
      <c r="P34" s="9">
        <v>2</v>
      </c>
    </row>
    <row r="35" spans="1:16" x14ac:dyDescent="0.2">
      <c r="A35" s="19"/>
      <c r="B35" s="39" t="s">
        <v>177</v>
      </c>
      <c r="C35" s="20" t="s">
        <v>303</v>
      </c>
      <c r="D35" s="21">
        <v>0.66910000000000003</v>
      </c>
      <c r="E35" s="22">
        <v>13</v>
      </c>
      <c r="F35" s="22">
        <v>1943</v>
      </c>
      <c r="G35" s="61" t="str">
        <f t="shared" si="0"/>
        <v>1</v>
      </c>
      <c r="H35" s="21">
        <f>G35*summary!$D$11/$P$118</f>
        <v>12163.720108695652</v>
      </c>
      <c r="J35" s="9"/>
      <c r="K35" s="9"/>
      <c r="L35" s="9"/>
      <c r="M35" s="9"/>
      <c r="N35" s="9"/>
      <c r="O35" s="65">
        <v>0.54820000000000002</v>
      </c>
      <c r="P35" s="9">
        <v>1</v>
      </c>
    </row>
    <row r="36" spans="1:16" x14ac:dyDescent="0.2">
      <c r="A36" s="19"/>
      <c r="B36" s="39" t="s">
        <v>178</v>
      </c>
      <c r="C36" s="20" t="s">
        <v>304</v>
      </c>
      <c r="D36" s="21">
        <v>0.8226</v>
      </c>
      <c r="E36" s="22">
        <v>16</v>
      </c>
      <c r="F36" s="22">
        <v>1945</v>
      </c>
      <c r="G36" s="61" t="str">
        <f t="shared" si="0"/>
        <v>2</v>
      </c>
      <c r="H36" s="21">
        <f>G36*summary!$D$11/$P$118</f>
        <v>24327.440217391304</v>
      </c>
      <c r="J36" s="9"/>
      <c r="K36" s="9"/>
      <c r="L36" s="9"/>
      <c r="M36" s="9"/>
      <c r="N36" s="9"/>
      <c r="O36" s="65">
        <v>0.55020000000000002</v>
      </c>
      <c r="P36" s="9">
        <v>2</v>
      </c>
    </row>
    <row r="37" spans="1:16" x14ac:dyDescent="0.2">
      <c r="A37" s="19"/>
      <c r="B37" s="39" t="s">
        <v>179</v>
      </c>
      <c r="C37" s="20" t="s">
        <v>305</v>
      </c>
      <c r="D37" s="21">
        <v>2.4742000000000002</v>
      </c>
      <c r="E37" s="22">
        <v>12</v>
      </c>
      <c r="F37" s="22">
        <v>485</v>
      </c>
      <c r="G37" s="61" t="str">
        <f t="shared" si="0"/>
        <v>5</v>
      </c>
      <c r="H37" s="21">
        <f>G37*summary!$D$11/$P$118</f>
        <v>60818.600543478264</v>
      </c>
      <c r="J37" s="9"/>
      <c r="K37" s="9"/>
      <c r="L37" s="9"/>
      <c r="M37" s="9"/>
      <c r="N37" s="9"/>
      <c r="O37" s="65">
        <v>0.56179999999999997</v>
      </c>
      <c r="P37" s="9">
        <v>5</v>
      </c>
    </row>
    <row r="38" spans="1:16" x14ac:dyDescent="0.2">
      <c r="A38" s="19"/>
      <c r="B38" s="39" t="s">
        <v>180</v>
      </c>
      <c r="C38" s="20" t="s">
        <v>306</v>
      </c>
      <c r="D38" s="21">
        <v>0</v>
      </c>
      <c r="E38" s="22"/>
      <c r="F38" s="22">
        <v>7</v>
      </c>
      <c r="G38" s="61" t="str">
        <f t="shared" si="0"/>
        <v>1</v>
      </c>
      <c r="H38" s="21">
        <f>G38*summary!$D$11/$P$118</f>
        <v>12163.720108695652</v>
      </c>
      <c r="J38" s="9"/>
      <c r="K38" s="9"/>
      <c r="L38" s="9"/>
      <c r="M38" s="9"/>
      <c r="N38" s="9"/>
      <c r="O38" s="65">
        <v>0.57240000000000002</v>
      </c>
      <c r="P38" s="9">
        <v>1</v>
      </c>
    </row>
    <row r="39" spans="1:16" x14ac:dyDescent="0.2">
      <c r="A39" s="19"/>
      <c r="B39" s="39" t="s">
        <v>181</v>
      </c>
      <c r="C39" s="20" t="s">
        <v>35</v>
      </c>
      <c r="D39" s="21">
        <v>0.60389999999999999</v>
      </c>
      <c r="E39" s="22">
        <v>17</v>
      </c>
      <c r="F39" s="22">
        <v>2815</v>
      </c>
      <c r="G39" s="61" t="str">
        <f t="shared" si="0"/>
        <v>1</v>
      </c>
      <c r="H39" s="21">
        <f>G39*summary!$D$11/$P$118</f>
        <v>12163.720108695652</v>
      </c>
      <c r="J39" s="9"/>
      <c r="K39" s="9"/>
      <c r="L39" s="9"/>
      <c r="M39" s="9"/>
      <c r="N39" s="9"/>
      <c r="O39" s="65">
        <v>0.59919999999999995</v>
      </c>
      <c r="P39" s="9">
        <v>1</v>
      </c>
    </row>
    <row r="40" spans="1:16" x14ac:dyDescent="0.2">
      <c r="A40" s="19"/>
      <c r="B40" s="39" t="s">
        <v>182</v>
      </c>
      <c r="C40" s="20" t="s">
        <v>36</v>
      </c>
      <c r="D40" s="21">
        <v>0.32769999999999999</v>
      </c>
      <c r="E40" s="22">
        <v>11</v>
      </c>
      <c r="F40" s="22">
        <v>3357</v>
      </c>
      <c r="G40" s="61" t="str">
        <f t="shared" si="0"/>
        <v>1</v>
      </c>
      <c r="H40" s="21">
        <f>G40*summary!$D$11/$P$118</f>
        <v>12163.720108695652</v>
      </c>
      <c r="J40" s="9"/>
      <c r="K40" s="9"/>
      <c r="L40" s="9"/>
      <c r="M40" s="9"/>
      <c r="N40" s="9"/>
      <c r="O40" s="65">
        <v>0.60389999999999999</v>
      </c>
      <c r="P40" s="9">
        <v>1</v>
      </c>
    </row>
    <row r="41" spans="1:16" x14ac:dyDescent="0.2">
      <c r="A41" s="19"/>
      <c r="B41" s="39" t="s">
        <v>183</v>
      </c>
      <c r="C41" s="20" t="s">
        <v>37</v>
      </c>
      <c r="D41" s="21">
        <v>0.81489999999999996</v>
      </c>
      <c r="E41" s="22">
        <v>7</v>
      </c>
      <c r="F41" s="22">
        <v>859</v>
      </c>
      <c r="G41" s="61" t="str">
        <f t="shared" si="0"/>
        <v>2</v>
      </c>
      <c r="H41" s="21">
        <f>G41*summary!$D$11/$P$118</f>
        <v>24327.440217391304</v>
      </c>
      <c r="J41" s="9"/>
      <c r="K41" s="9"/>
      <c r="L41" s="9"/>
      <c r="M41" s="9"/>
      <c r="N41" s="9"/>
      <c r="O41" s="65">
        <v>0.62890000000000001</v>
      </c>
      <c r="P41" s="9">
        <v>2</v>
      </c>
    </row>
    <row r="42" spans="1:16" x14ac:dyDescent="0.2">
      <c r="A42" s="19"/>
      <c r="B42" s="39" t="s">
        <v>184</v>
      </c>
      <c r="C42" s="20" t="s">
        <v>38</v>
      </c>
      <c r="D42" s="21">
        <v>2.5209999999999999</v>
      </c>
      <c r="E42" s="22">
        <v>6</v>
      </c>
      <c r="F42" s="22">
        <v>238</v>
      </c>
      <c r="G42" s="61" t="str">
        <f t="shared" si="0"/>
        <v>5</v>
      </c>
      <c r="H42" s="21">
        <f>G42*summary!$D$11/$P$118</f>
        <v>60818.600543478264</v>
      </c>
      <c r="J42" s="9"/>
      <c r="K42" s="9"/>
      <c r="L42" s="9"/>
      <c r="M42" s="9"/>
      <c r="N42" s="9"/>
      <c r="O42" s="65">
        <v>0.65900000000000003</v>
      </c>
      <c r="P42" s="9">
        <v>5</v>
      </c>
    </row>
    <row r="43" spans="1:16" x14ac:dyDescent="0.2">
      <c r="A43" s="19"/>
      <c r="B43" s="39" t="s">
        <v>185</v>
      </c>
      <c r="C43" s="20" t="s">
        <v>39</v>
      </c>
      <c r="D43" s="21">
        <v>0</v>
      </c>
      <c r="E43" s="22"/>
      <c r="F43" s="22">
        <v>48</v>
      </c>
      <c r="G43" s="61" t="str">
        <f t="shared" si="0"/>
        <v>1</v>
      </c>
      <c r="H43" s="21">
        <f>G43*summary!$D$11/$P$118</f>
        <v>12163.720108695652</v>
      </c>
      <c r="J43" s="9"/>
      <c r="K43" s="9"/>
      <c r="L43" s="9"/>
      <c r="M43" s="9"/>
      <c r="N43" s="9"/>
      <c r="O43" s="65">
        <v>0.66349999999999998</v>
      </c>
      <c r="P43" s="9">
        <v>1</v>
      </c>
    </row>
    <row r="44" spans="1:16" x14ac:dyDescent="0.2">
      <c r="A44" s="19"/>
      <c r="B44" s="39" t="s">
        <v>186</v>
      </c>
      <c r="C44" s="20" t="s">
        <v>40</v>
      </c>
      <c r="D44" s="21">
        <v>2.7778</v>
      </c>
      <c r="E44" s="22">
        <v>1</v>
      </c>
      <c r="F44" s="22">
        <v>36</v>
      </c>
      <c r="G44" s="61" t="str">
        <f t="shared" si="0"/>
        <v>5</v>
      </c>
      <c r="H44" s="21">
        <f>G44*summary!$D$11/$P$118</f>
        <v>60818.600543478264</v>
      </c>
      <c r="J44" s="9"/>
      <c r="K44" s="9"/>
      <c r="L44" s="9"/>
      <c r="M44" s="9"/>
      <c r="N44" s="9"/>
      <c r="O44" s="65">
        <v>0.66910000000000003</v>
      </c>
      <c r="P44" s="9">
        <v>5</v>
      </c>
    </row>
    <row r="45" spans="1:16" x14ac:dyDescent="0.2">
      <c r="A45" s="19"/>
      <c r="B45" s="39" t="s">
        <v>187</v>
      </c>
      <c r="C45" s="20" t="s">
        <v>41</v>
      </c>
      <c r="D45" s="21">
        <v>0.56179999999999997</v>
      </c>
      <c r="E45" s="22">
        <v>3</v>
      </c>
      <c r="F45" s="22">
        <v>534</v>
      </c>
      <c r="G45" s="61" t="str">
        <f t="shared" si="0"/>
        <v>1</v>
      </c>
      <c r="H45" s="21">
        <f>G45*summary!$D$11/$P$118</f>
        <v>12163.720108695652</v>
      </c>
      <c r="J45" s="9"/>
      <c r="K45" s="9"/>
      <c r="L45" s="9"/>
      <c r="M45" s="9"/>
      <c r="N45" s="9"/>
      <c r="O45" s="65">
        <v>0.67359999999999998</v>
      </c>
      <c r="P45" s="9">
        <v>1</v>
      </c>
    </row>
    <row r="46" spans="1:16" x14ac:dyDescent="0.2">
      <c r="A46" s="19"/>
      <c r="B46" s="39" t="s">
        <v>188</v>
      </c>
      <c r="C46" s="20" t="s">
        <v>42</v>
      </c>
      <c r="D46" s="21">
        <v>1.7544</v>
      </c>
      <c r="E46" s="22">
        <v>4</v>
      </c>
      <c r="F46" s="22">
        <v>228</v>
      </c>
      <c r="G46" s="61" t="str">
        <f t="shared" si="0"/>
        <v>5</v>
      </c>
      <c r="H46" s="21">
        <f>G46*summary!$D$11/$P$118</f>
        <v>60818.600543478264</v>
      </c>
      <c r="J46" s="9"/>
      <c r="K46" s="9"/>
      <c r="L46" s="9"/>
      <c r="M46" s="9"/>
      <c r="N46" s="9"/>
      <c r="O46" s="65">
        <v>0.68869999999999998</v>
      </c>
      <c r="P46" s="9">
        <v>5</v>
      </c>
    </row>
    <row r="47" spans="1:16" x14ac:dyDescent="0.2">
      <c r="A47" s="19"/>
      <c r="B47" s="39" t="s">
        <v>189</v>
      </c>
      <c r="C47" s="20" t="s">
        <v>43</v>
      </c>
      <c r="D47" s="21">
        <v>0.3468</v>
      </c>
      <c r="E47" s="22">
        <v>6</v>
      </c>
      <c r="F47" s="22">
        <v>1730</v>
      </c>
      <c r="G47" s="61" t="str">
        <f t="shared" si="0"/>
        <v>1</v>
      </c>
      <c r="H47" s="21">
        <f>G47*summary!$D$11/$P$118</f>
        <v>12163.720108695652</v>
      </c>
      <c r="J47" s="9"/>
      <c r="K47" s="9"/>
      <c r="L47" s="9"/>
      <c r="M47" s="9"/>
      <c r="N47" s="9"/>
      <c r="O47" s="65">
        <v>0.6976</v>
      </c>
      <c r="P47" s="9">
        <v>1</v>
      </c>
    </row>
    <row r="48" spans="1:16" x14ac:dyDescent="0.2">
      <c r="A48" s="19"/>
      <c r="B48" s="39" t="s">
        <v>190</v>
      </c>
      <c r="C48" s="20" t="s">
        <v>44</v>
      </c>
      <c r="D48" s="21">
        <v>2.5926</v>
      </c>
      <c r="E48" s="22">
        <v>7</v>
      </c>
      <c r="F48" s="22">
        <v>270</v>
      </c>
      <c r="G48" s="61" t="str">
        <f t="shared" si="0"/>
        <v>5</v>
      </c>
      <c r="H48" s="21">
        <f>G48*summary!$D$11/$P$118</f>
        <v>60818.600543478264</v>
      </c>
      <c r="J48" s="9"/>
      <c r="K48" s="9"/>
      <c r="L48" s="9"/>
      <c r="M48" s="9"/>
      <c r="N48" s="9"/>
      <c r="O48" s="65">
        <v>0.69789999999999996</v>
      </c>
      <c r="P48" s="9">
        <v>5</v>
      </c>
    </row>
    <row r="49" spans="1:16" x14ac:dyDescent="0.2">
      <c r="A49" s="19"/>
      <c r="B49" s="39" t="s">
        <v>191</v>
      </c>
      <c r="C49" s="20" t="s">
        <v>45</v>
      </c>
      <c r="D49" s="21">
        <v>1.2739</v>
      </c>
      <c r="E49" s="22">
        <v>6</v>
      </c>
      <c r="F49" s="22">
        <v>471</v>
      </c>
      <c r="G49" s="61" t="str">
        <f t="shared" si="0"/>
        <v>3</v>
      </c>
      <c r="H49" s="21">
        <f>G49*summary!$D$11/$P$118</f>
        <v>36491.16032608696</v>
      </c>
      <c r="J49" s="9"/>
      <c r="K49" s="9"/>
      <c r="L49" s="9"/>
      <c r="M49" s="9"/>
      <c r="N49" s="9"/>
      <c r="O49" s="65">
        <v>0.70030000000000003</v>
      </c>
      <c r="P49" s="9">
        <v>3</v>
      </c>
    </row>
    <row r="50" spans="1:16" x14ac:dyDescent="0.2">
      <c r="A50" s="19"/>
      <c r="B50" s="39" t="s">
        <v>192</v>
      </c>
      <c r="C50" s="20" t="s">
        <v>46</v>
      </c>
      <c r="D50" s="21">
        <v>1.1696</v>
      </c>
      <c r="E50" s="22">
        <v>10</v>
      </c>
      <c r="F50" s="22">
        <v>855</v>
      </c>
      <c r="G50" s="61" t="str">
        <f t="shared" si="0"/>
        <v>3</v>
      </c>
      <c r="H50" s="21">
        <f>G50*summary!$D$11/$P$118</f>
        <v>36491.16032608696</v>
      </c>
      <c r="J50" s="9"/>
      <c r="K50" s="9"/>
      <c r="L50" s="9"/>
      <c r="M50" s="9"/>
      <c r="N50" s="9"/>
      <c r="O50" s="65">
        <v>0.74219999999999997</v>
      </c>
      <c r="P50" s="9">
        <v>3</v>
      </c>
    </row>
    <row r="51" spans="1:16" x14ac:dyDescent="0.2">
      <c r="A51" s="19"/>
      <c r="B51" s="39" t="s">
        <v>193</v>
      </c>
      <c r="C51" s="20" t="s">
        <v>47</v>
      </c>
      <c r="D51" s="21">
        <v>0.80600000000000005</v>
      </c>
      <c r="E51" s="22">
        <v>13</v>
      </c>
      <c r="F51" s="22">
        <v>1613</v>
      </c>
      <c r="G51" s="61" t="str">
        <f t="shared" si="0"/>
        <v>2</v>
      </c>
      <c r="H51" s="21">
        <f>G51*summary!$D$11/$P$118</f>
        <v>24327.440217391304</v>
      </c>
      <c r="J51" s="9"/>
      <c r="K51" s="9"/>
      <c r="L51" s="9"/>
      <c r="M51" s="9"/>
      <c r="N51" s="9"/>
      <c r="O51" s="65">
        <v>0.74550000000000005</v>
      </c>
      <c r="P51" s="9">
        <v>2</v>
      </c>
    </row>
    <row r="52" spans="1:16" x14ac:dyDescent="0.2">
      <c r="A52" s="19"/>
      <c r="B52" s="39" t="s">
        <v>194</v>
      </c>
      <c r="C52" s="20" t="s">
        <v>48</v>
      </c>
      <c r="D52" s="21">
        <v>0</v>
      </c>
      <c r="E52" s="22"/>
      <c r="F52" s="22">
        <v>14</v>
      </c>
      <c r="G52" s="61" t="str">
        <f t="shared" si="0"/>
        <v>1</v>
      </c>
      <c r="H52" s="21">
        <f>G52*summary!$D$11/$P$118</f>
        <v>12163.720108695652</v>
      </c>
      <c r="J52" s="9"/>
      <c r="K52" s="9"/>
      <c r="L52" s="9"/>
      <c r="M52" s="9"/>
      <c r="N52" s="9"/>
      <c r="O52" s="65">
        <v>0.75919999999999999</v>
      </c>
      <c r="P52" s="9">
        <v>1</v>
      </c>
    </row>
    <row r="53" spans="1:16" x14ac:dyDescent="0.2">
      <c r="A53" s="19"/>
      <c r="B53" s="39" t="s">
        <v>195</v>
      </c>
      <c r="C53" s="20" t="s">
        <v>49</v>
      </c>
      <c r="D53" s="21">
        <v>1.3245</v>
      </c>
      <c r="E53" s="22">
        <v>6</v>
      </c>
      <c r="F53" s="22">
        <v>453</v>
      </c>
      <c r="G53" s="61" t="str">
        <f t="shared" si="0"/>
        <v>4</v>
      </c>
      <c r="H53" s="21">
        <f>G53*summary!$D$11/$P$118</f>
        <v>48654.880434782608</v>
      </c>
      <c r="J53" s="9"/>
      <c r="K53" s="9"/>
      <c r="L53" s="9"/>
      <c r="M53" s="9"/>
      <c r="N53" s="9"/>
      <c r="O53" s="65">
        <v>0.76729999999999998</v>
      </c>
      <c r="P53" s="9">
        <v>4</v>
      </c>
    </row>
    <row r="54" spans="1:16" x14ac:dyDescent="0.2">
      <c r="A54" s="19"/>
      <c r="B54" s="39" t="s">
        <v>196</v>
      </c>
      <c r="C54" s="20" t="s">
        <v>50</v>
      </c>
      <c r="D54" s="21">
        <v>4</v>
      </c>
      <c r="E54" s="22">
        <v>1</v>
      </c>
      <c r="F54" s="22">
        <v>25</v>
      </c>
      <c r="G54" s="61" t="str">
        <f t="shared" si="0"/>
        <v>5</v>
      </c>
      <c r="H54" s="21">
        <f>G54*summary!$D$11/$P$118</f>
        <v>60818.600543478264</v>
      </c>
      <c r="J54" s="9"/>
      <c r="K54" s="9"/>
      <c r="L54" s="9"/>
      <c r="M54" s="9"/>
      <c r="N54" s="9"/>
      <c r="O54" s="65">
        <v>0.79830000000000001</v>
      </c>
      <c r="P54" s="9">
        <v>5</v>
      </c>
    </row>
    <row r="55" spans="1:16" x14ac:dyDescent="0.2">
      <c r="A55" s="19"/>
      <c r="B55" s="39" t="s">
        <v>197</v>
      </c>
      <c r="C55" s="20" t="s">
        <v>51</v>
      </c>
      <c r="D55" s="21">
        <v>5.2632000000000003</v>
      </c>
      <c r="E55" s="22">
        <v>3</v>
      </c>
      <c r="F55" s="22">
        <v>57</v>
      </c>
      <c r="G55" s="61" t="str">
        <f t="shared" si="0"/>
        <v>5</v>
      </c>
      <c r="H55" s="21">
        <f>G55*summary!$D$11/$P$118</f>
        <v>60818.600543478264</v>
      </c>
      <c r="J55" s="9"/>
      <c r="K55" s="9"/>
      <c r="L55" s="9"/>
      <c r="M55" s="9"/>
      <c r="N55" s="9"/>
      <c r="O55" s="65">
        <v>0.80600000000000005</v>
      </c>
      <c r="P55" s="9">
        <v>5</v>
      </c>
    </row>
    <row r="56" spans="1:16" x14ac:dyDescent="0.2">
      <c r="A56" s="33"/>
      <c r="B56" s="42" t="s">
        <v>198</v>
      </c>
      <c r="C56" s="34" t="s">
        <v>52</v>
      </c>
      <c r="D56" s="35">
        <v>0</v>
      </c>
      <c r="E56" s="36"/>
      <c r="F56" s="36">
        <v>221</v>
      </c>
      <c r="G56" s="64" t="str">
        <f t="shared" si="0"/>
        <v>1</v>
      </c>
      <c r="H56" s="35">
        <f>G56*summary!$D$11/$P$118</f>
        <v>12163.720108695652</v>
      </c>
      <c r="J56" s="9"/>
      <c r="K56" s="9"/>
      <c r="L56" s="9"/>
      <c r="M56" s="9"/>
      <c r="N56" s="9"/>
      <c r="O56" s="65">
        <v>0.8095</v>
      </c>
      <c r="P56" s="9">
        <v>1</v>
      </c>
    </row>
    <row r="57" spans="1:16" x14ac:dyDescent="0.2">
      <c r="A57" s="12" t="s">
        <v>307</v>
      </c>
      <c r="B57" s="38" t="s">
        <v>199</v>
      </c>
      <c r="C57" s="16" t="s">
        <v>308</v>
      </c>
      <c r="D57" s="17">
        <v>4.1527000000000003</v>
      </c>
      <c r="E57" s="18">
        <v>87</v>
      </c>
      <c r="F57" s="18">
        <v>2095</v>
      </c>
      <c r="G57" s="60" t="str">
        <f t="shared" si="0"/>
        <v>5</v>
      </c>
      <c r="H57" s="17">
        <f>G57*summary!$D$11/$P$118</f>
        <v>60818.600543478264</v>
      </c>
      <c r="J57" s="9"/>
      <c r="K57" s="9"/>
      <c r="L57" s="9"/>
      <c r="M57" s="9"/>
      <c r="N57" s="9"/>
      <c r="O57" s="65">
        <v>0.81489999999999996</v>
      </c>
      <c r="P57" s="9">
        <v>5</v>
      </c>
    </row>
    <row r="58" spans="1:16" x14ac:dyDescent="0.2">
      <c r="A58" s="19"/>
      <c r="B58" s="39" t="s">
        <v>200</v>
      </c>
      <c r="C58" s="20" t="s">
        <v>309</v>
      </c>
      <c r="D58" s="21">
        <v>0.51049999999999995</v>
      </c>
      <c r="E58" s="22">
        <v>9</v>
      </c>
      <c r="F58" s="22">
        <v>1763</v>
      </c>
      <c r="G58" s="61" t="str">
        <f t="shared" si="0"/>
        <v>1</v>
      </c>
      <c r="H58" s="21">
        <f>G58*summary!$D$11/$P$118</f>
        <v>12163.720108695652</v>
      </c>
      <c r="J58" s="9"/>
      <c r="K58" s="9"/>
      <c r="L58" s="9"/>
      <c r="M58" s="9"/>
      <c r="N58" s="9"/>
      <c r="O58" s="65">
        <v>0.8206</v>
      </c>
      <c r="P58" s="9">
        <v>1</v>
      </c>
    </row>
    <row r="59" spans="1:16" x14ac:dyDescent="0.2">
      <c r="A59" s="19"/>
      <c r="B59" s="39" t="s">
        <v>201</v>
      </c>
      <c r="C59" s="20" t="s">
        <v>310</v>
      </c>
      <c r="D59" s="21">
        <v>1.073</v>
      </c>
      <c r="E59" s="22">
        <v>5</v>
      </c>
      <c r="F59" s="22">
        <v>466</v>
      </c>
      <c r="G59" s="61" t="str">
        <f t="shared" si="0"/>
        <v>3</v>
      </c>
      <c r="H59" s="21">
        <f>G59*summary!$D$11/$P$118</f>
        <v>36491.16032608696</v>
      </c>
      <c r="J59" s="9"/>
      <c r="K59" s="9"/>
      <c r="L59" s="9"/>
      <c r="M59" s="9"/>
      <c r="N59" s="9"/>
      <c r="O59" s="65">
        <v>0.8226</v>
      </c>
      <c r="P59" s="9">
        <v>3</v>
      </c>
    </row>
    <row r="60" spans="1:16" x14ac:dyDescent="0.2">
      <c r="A60" s="19"/>
      <c r="B60" s="39" t="s">
        <v>202</v>
      </c>
      <c r="C60" s="20" t="s">
        <v>56</v>
      </c>
      <c r="D60" s="21">
        <v>1.7354000000000001</v>
      </c>
      <c r="E60" s="22">
        <v>8</v>
      </c>
      <c r="F60" s="22">
        <v>461</v>
      </c>
      <c r="G60" s="61" t="str">
        <f t="shared" si="0"/>
        <v>5</v>
      </c>
      <c r="H60" s="21">
        <f>G60*summary!$D$11/$P$118</f>
        <v>60818.600543478264</v>
      </c>
      <c r="J60" s="9"/>
      <c r="K60" s="9"/>
      <c r="L60" s="9"/>
      <c r="M60" s="9"/>
      <c r="N60" s="9"/>
      <c r="O60" s="65">
        <v>0.8357</v>
      </c>
      <c r="P60" s="9">
        <v>5</v>
      </c>
    </row>
    <row r="61" spans="1:16" x14ac:dyDescent="0.2">
      <c r="A61" s="19"/>
      <c r="B61" s="39" t="s">
        <v>203</v>
      </c>
      <c r="C61" s="20" t="s">
        <v>311</v>
      </c>
      <c r="D61" s="21">
        <v>1.046</v>
      </c>
      <c r="E61" s="22">
        <v>5</v>
      </c>
      <c r="F61" s="22">
        <v>478</v>
      </c>
      <c r="G61" s="61" t="str">
        <f t="shared" si="0"/>
        <v>3</v>
      </c>
      <c r="H61" s="21">
        <f>G61*summary!$D$11/$P$118</f>
        <v>36491.16032608696</v>
      </c>
      <c r="J61" s="9"/>
      <c r="K61" s="9"/>
      <c r="L61" s="9"/>
      <c r="M61" s="9"/>
      <c r="N61" s="9"/>
      <c r="O61" s="65">
        <v>0.84330000000000005</v>
      </c>
      <c r="P61" s="9">
        <v>3</v>
      </c>
    </row>
    <row r="62" spans="1:16" x14ac:dyDescent="0.2">
      <c r="A62" s="19"/>
      <c r="B62" s="39" t="s">
        <v>204</v>
      </c>
      <c r="C62" s="20" t="s">
        <v>312</v>
      </c>
      <c r="D62" s="21">
        <v>2.4647999999999999</v>
      </c>
      <c r="E62" s="22">
        <v>7</v>
      </c>
      <c r="F62" s="22">
        <v>284</v>
      </c>
      <c r="G62" s="61" t="str">
        <f t="shared" si="0"/>
        <v>5</v>
      </c>
      <c r="H62" s="21">
        <f>G62*summary!$D$11/$P$118</f>
        <v>60818.600543478264</v>
      </c>
      <c r="J62" s="9"/>
      <c r="K62" s="9"/>
      <c r="L62" s="9"/>
      <c r="M62" s="9"/>
      <c r="N62" s="9"/>
      <c r="O62" s="65">
        <v>0.85040000000000004</v>
      </c>
      <c r="P62" s="9">
        <v>5</v>
      </c>
    </row>
    <row r="63" spans="1:16" x14ac:dyDescent="0.2">
      <c r="A63" s="19"/>
      <c r="B63" s="39" t="s">
        <v>205</v>
      </c>
      <c r="C63" s="20" t="s">
        <v>313</v>
      </c>
      <c r="D63" s="21">
        <v>1.0775999999999999</v>
      </c>
      <c r="E63" s="22">
        <v>10</v>
      </c>
      <c r="F63" s="22">
        <v>928</v>
      </c>
      <c r="G63" s="61" t="str">
        <f t="shared" si="0"/>
        <v>3</v>
      </c>
      <c r="H63" s="21">
        <f>G63*summary!$D$11/$P$118</f>
        <v>36491.16032608696</v>
      </c>
      <c r="J63" s="9"/>
      <c r="K63" s="9"/>
      <c r="L63" s="9"/>
      <c r="M63" s="9"/>
      <c r="N63" s="9"/>
      <c r="O63" s="65">
        <v>0.89070000000000005</v>
      </c>
      <c r="P63" s="9">
        <v>3</v>
      </c>
    </row>
    <row r="64" spans="1:16" x14ac:dyDescent="0.2">
      <c r="A64" s="19"/>
      <c r="B64" s="39" t="s">
        <v>206</v>
      </c>
      <c r="C64" s="20" t="s">
        <v>314</v>
      </c>
      <c r="D64" s="21">
        <v>0.8206</v>
      </c>
      <c r="E64" s="22">
        <v>7</v>
      </c>
      <c r="F64" s="22">
        <v>853</v>
      </c>
      <c r="G64" s="61" t="str">
        <f t="shared" si="0"/>
        <v>2</v>
      </c>
      <c r="H64" s="21">
        <f>G64*summary!$D$11/$P$118</f>
        <v>24327.440217391304</v>
      </c>
      <c r="J64" s="9"/>
      <c r="K64" s="9"/>
      <c r="L64" s="9"/>
      <c r="M64" s="9"/>
      <c r="N64" s="9"/>
      <c r="O64" s="65">
        <v>0.9032</v>
      </c>
      <c r="P64" s="9">
        <v>2</v>
      </c>
    </row>
    <row r="65" spans="1:16" x14ac:dyDescent="0.2">
      <c r="A65" s="19"/>
      <c r="B65" s="39" t="s">
        <v>207</v>
      </c>
      <c r="C65" s="20" t="s">
        <v>315</v>
      </c>
      <c r="D65" s="21">
        <v>1.4975000000000001</v>
      </c>
      <c r="E65" s="22">
        <v>9</v>
      </c>
      <c r="F65" s="22">
        <v>601</v>
      </c>
      <c r="G65" s="61" t="str">
        <f t="shared" si="0"/>
        <v>4</v>
      </c>
      <c r="H65" s="21">
        <f>G65*summary!$D$11/$P$118</f>
        <v>48654.880434782608</v>
      </c>
      <c r="J65" s="9"/>
      <c r="K65" s="9"/>
      <c r="L65" s="9"/>
      <c r="M65" s="9"/>
      <c r="N65" s="9"/>
      <c r="O65" s="65">
        <v>0.91459999999999997</v>
      </c>
      <c r="P65" s="9">
        <v>4</v>
      </c>
    </row>
    <row r="66" spans="1:16" x14ac:dyDescent="0.2">
      <c r="A66" s="19"/>
      <c r="B66" s="39" t="s">
        <v>208</v>
      </c>
      <c r="C66" s="20" t="s">
        <v>316</v>
      </c>
      <c r="D66" s="21">
        <v>1.3369</v>
      </c>
      <c r="E66" s="22">
        <v>5</v>
      </c>
      <c r="F66" s="22">
        <v>374</v>
      </c>
      <c r="G66" s="61" t="str">
        <f t="shared" si="0"/>
        <v>4</v>
      </c>
      <c r="H66" s="21">
        <f>G66*summary!$D$11/$P$118</f>
        <v>48654.880434782608</v>
      </c>
      <c r="J66" s="9"/>
      <c r="K66" s="9"/>
      <c r="L66" s="9"/>
      <c r="M66" s="9"/>
      <c r="N66" s="9"/>
      <c r="O66" s="65">
        <v>0.9395</v>
      </c>
      <c r="P66" s="9">
        <v>4</v>
      </c>
    </row>
    <row r="67" spans="1:16" x14ac:dyDescent="0.2">
      <c r="A67" s="19"/>
      <c r="B67" s="39" t="s">
        <v>209</v>
      </c>
      <c r="C67" s="20" t="s">
        <v>317</v>
      </c>
      <c r="D67" s="21">
        <v>0.68869999999999998</v>
      </c>
      <c r="E67" s="22">
        <v>5</v>
      </c>
      <c r="F67" s="22">
        <v>726</v>
      </c>
      <c r="G67" s="61" t="str">
        <f t="shared" si="0"/>
        <v>1</v>
      </c>
      <c r="H67" s="21">
        <f>G67*summary!$D$11/$P$118</f>
        <v>12163.720108695652</v>
      </c>
      <c r="J67" s="9"/>
      <c r="K67" s="9"/>
      <c r="L67" s="9"/>
      <c r="M67" s="9"/>
      <c r="N67" s="9"/>
      <c r="O67" s="65">
        <v>0.94730000000000003</v>
      </c>
      <c r="P67" s="9">
        <v>1</v>
      </c>
    </row>
    <row r="68" spans="1:16" x14ac:dyDescent="0.2">
      <c r="A68" s="19"/>
      <c r="B68" s="39" t="s">
        <v>210</v>
      </c>
      <c r="C68" s="20" t="s">
        <v>318</v>
      </c>
      <c r="D68" s="21">
        <v>0.96389999999999998</v>
      </c>
      <c r="E68" s="22">
        <v>12</v>
      </c>
      <c r="F68" s="22">
        <v>1245</v>
      </c>
      <c r="G68" s="61" t="str">
        <f t="shared" si="0"/>
        <v>2</v>
      </c>
      <c r="H68" s="21">
        <f>G68*summary!$D$11/$P$118</f>
        <v>24327.440217391304</v>
      </c>
      <c r="J68" s="9"/>
      <c r="K68" s="9"/>
      <c r="L68" s="9"/>
      <c r="M68" s="9"/>
      <c r="N68" s="9"/>
      <c r="O68" s="65">
        <v>0.95109999999999995</v>
      </c>
      <c r="P68" s="9">
        <v>2</v>
      </c>
    </row>
    <row r="69" spans="1:16" x14ac:dyDescent="0.2">
      <c r="A69" s="19"/>
      <c r="B69" s="39" t="s">
        <v>211</v>
      </c>
      <c r="C69" s="20" t="s">
        <v>319</v>
      </c>
      <c r="D69" s="21">
        <v>0.3175</v>
      </c>
      <c r="E69" s="22">
        <v>1</v>
      </c>
      <c r="F69" s="22">
        <v>315</v>
      </c>
      <c r="G69" s="61" t="str">
        <f t="shared" ref="G69:G117" si="1">IF(D69&gt;=$K$18,"5",IF(D69&gt;=$K$19,"4",IF(D69&gt;=$K$20,"3",IF(D69&gt;=$K$21,"2","1"))))</f>
        <v>1</v>
      </c>
      <c r="H69" s="21">
        <f>G69*summary!$D$11/$P$118</f>
        <v>12163.720108695652</v>
      </c>
      <c r="J69" s="9"/>
      <c r="K69" s="9"/>
      <c r="L69" s="9"/>
      <c r="M69" s="9"/>
      <c r="N69" s="9"/>
      <c r="O69" s="65">
        <v>0.96389999999999998</v>
      </c>
      <c r="P69" s="9">
        <v>1</v>
      </c>
    </row>
    <row r="70" spans="1:16" x14ac:dyDescent="0.2">
      <c r="A70" s="19"/>
      <c r="B70" s="39" t="s">
        <v>212</v>
      </c>
      <c r="C70" s="20" t="s">
        <v>320</v>
      </c>
      <c r="D70" s="21">
        <v>2.7231000000000001</v>
      </c>
      <c r="E70" s="22">
        <v>18</v>
      </c>
      <c r="F70" s="22">
        <v>661</v>
      </c>
      <c r="G70" s="61" t="str">
        <f t="shared" si="1"/>
        <v>5</v>
      </c>
      <c r="H70" s="21">
        <f>G70*summary!$D$11/$P$118</f>
        <v>60818.600543478264</v>
      </c>
      <c r="J70" s="9"/>
      <c r="K70" s="9"/>
      <c r="L70" s="9"/>
      <c r="M70" s="9"/>
      <c r="N70" s="9"/>
      <c r="O70" s="65">
        <v>0.96799999999999997</v>
      </c>
      <c r="P70" s="9">
        <v>5</v>
      </c>
    </row>
    <row r="71" spans="1:16" x14ac:dyDescent="0.2">
      <c r="A71" s="19"/>
      <c r="B71" s="39" t="s">
        <v>213</v>
      </c>
      <c r="C71" s="20" t="s">
        <v>321</v>
      </c>
      <c r="D71" s="21">
        <v>0.38019999999999998</v>
      </c>
      <c r="E71" s="22">
        <v>1</v>
      </c>
      <c r="F71" s="22">
        <v>263</v>
      </c>
      <c r="G71" s="61" t="str">
        <f t="shared" si="1"/>
        <v>1</v>
      </c>
      <c r="H71" s="21">
        <f>G71*summary!$D$11/$P$118</f>
        <v>12163.720108695652</v>
      </c>
      <c r="J71" s="9"/>
      <c r="K71" s="9"/>
      <c r="L71" s="9"/>
      <c r="M71" s="9"/>
      <c r="N71" s="9"/>
      <c r="O71" s="65">
        <v>0.98740000000000006</v>
      </c>
      <c r="P71" s="9">
        <v>1</v>
      </c>
    </row>
    <row r="72" spans="1:16" x14ac:dyDescent="0.2">
      <c r="A72" s="19"/>
      <c r="B72" s="40" t="s">
        <v>214</v>
      </c>
      <c r="C72" s="26" t="s">
        <v>322</v>
      </c>
      <c r="D72" s="27">
        <v>1.5385</v>
      </c>
      <c r="E72" s="28">
        <v>2</v>
      </c>
      <c r="F72" s="28">
        <v>130</v>
      </c>
      <c r="G72" s="62" t="str">
        <f t="shared" si="1"/>
        <v>4</v>
      </c>
      <c r="H72" s="27">
        <f>G72*summary!$D$11/$P$118</f>
        <v>48654.880434782608</v>
      </c>
      <c r="J72" s="9"/>
      <c r="K72" s="9"/>
      <c r="L72" s="9"/>
      <c r="M72" s="9"/>
      <c r="N72" s="9"/>
      <c r="O72" s="65">
        <v>1.0082</v>
      </c>
      <c r="P72" s="9">
        <v>4</v>
      </c>
    </row>
    <row r="73" spans="1:16" x14ac:dyDescent="0.2">
      <c r="A73" s="29" t="s">
        <v>323</v>
      </c>
      <c r="B73" s="41" t="s">
        <v>215</v>
      </c>
      <c r="C73" s="30" t="s">
        <v>324</v>
      </c>
      <c r="D73" s="31">
        <v>1.5485</v>
      </c>
      <c r="E73" s="32">
        <v>19</v>
      </c>
      <c r="F73" s="32">
        <v>1227</v>
      </c>
      <c r="G73" s="63" t="str">
        <f t="shared" si="1"/>
        <v>4</v>
      </c>
      <c r="H73" s="31">
        <f>G73*summary!$D$11/$P$118</f>
        <v>48654.880434782608</v>
      </c>
      <c r="J73" s="9"/>
      <c r="K73" s="9"/>
      <c r="L73" s="9"/>
      <c r="M73" s="9"/>
      <c r="N73" s="9"/>
      <c r="O73" s="65">
        <v>1.0135000000000001</v>
      </c>
      <c r="P73" s="9">
        <v>4</v>
      </c>
    </row>
    <row r="74" spans="1:16" x14ac:dyDescent="0.2">
      <c r="A74" s="19"/>
      <c r="B74" s="39" t="s">
        <v>216</v>
      </c>
      <c r="C74" s="20" t="s">
        <v>325</v>
      </c>
      <c r="D74" s="21">
        <v>1.5385</v>
      </c>
      <c r="E74" s="22">
        <v>8</v>
      </c>
      <c r="F74" s="22">
        <v>520</v>
      </c>
      <c r="G74" s="61" t="str">
        <f t="shared" si="1"/>
        <v>4</v>
      </c>
      <c r="H74" s="21">
        <f>G74*summary!$D$11/$P$118</f>
        <v>48654.880434782608</v>
      </c>
      <c r="J74" s="9"/>
      <c r="K74" s="9"/>
      <c r="L74" s="9"/>
      <c r="M74" s="9"/>
      <c r="N74" s="9"/>
      <c r="O74" s="65">
        <v>1.0330999999999999</v>
      </c>
      <c r="P74" s="9">
        <v>4</v>
      </c>
    </row>
    <row r="75" spans="1:16" x14ac:dyDescent="0.2">
      <c r="A75" s="19"/>
      <c r="B75" s="39" t="s">
        <v>217</v>
      </c>
      <c r="C75" s="20" t="s">
        <v>326</v>
      </c>
      <c r="D75" s="21">
        <v>0.53190000000000004</v>
      </c>
      <c r="E75" s="22">
        <v>4</v>
      </c>
      <c r="F75" s="22">
        <v>752</v>
      </c>
      <c r="G75" s="61" t="str">
        <f t="shared" si="1"/>
        <v>1</v>
      </c>
      <c r="H75" s="21">
        <f>G75*summary!$D$11/$P$118</f>
        <v>12163.720108695652</v>
      </c>
      <c r="J75" s="9"/>
      <c r="K75" s="9"/>
      <c r="L75" s="9"/>
      <c r="M75" s="9"/>
      <c r="N75" s="9"/>
      <c r="O75" s="65">
        <v>1.0345</v>
      </c>
      <c r="P75" s="9">
        <v>1</v>
      </c>
    </row>
    <row r="76" spans="1:16" x14ac:dyDescent="0.2">
      <c r="A76" s="19"/>
      <c r="B76" s="39" t="s">
        <v>218</v>
      </c>
      <c r="C76" s="20" t="s">
        <v>327</v>
      </c>
      <c r="D76" s="21">
        <v>1.4846999999999999</v>
      </c>
      <c r="E76" s="22">
        <v>17</v>
      </c>
      <c r="F76" s="22">
        <v>1145</v>
      </c>
      <c r="G76" s="61" t="str">
        <f t="shared" si="1"/>
        <v>4</v>
      </c>
      <c r="H76" s="21">
        <f>G76*summary!$D$11/$P$118</f>
        <v>48654.880434782608</v>
      </c>
      <c r="J76" s="9"/>
      <c r="K76" s="9"/>
      <c r="L76" s="9"/>
      <c r="M76" s="9"/>
      <c r="N76" s="9"/>
      <c r="O76" s="65">
        <v>1.0381</v>
      </c>
      <c r="P76" s="9">
        <v>4</v>
      </c>
    </row>
    <row r="77" spans="1:16" x14ac:dyDescent="0.2">
      <c r="A77" s="19"/>
      <c r="B77" s="39" t="s">
        <v>219</v>
      </c>
      <c r="C77" s="20" t="s">
        <v>328</v>
      </c>
      <c r="D77" s="21">
        <v>1.9402999999999999</v>
      </c>
      <c r="E77" s="22">
        <v>13</v>
      </c>
      <c r="F77" s="22">
        <v>670</v>
      </c>
      <c r="G77" s="61" t="str">
        <f t="shared" si="1"/>
        <v>5</v>
      </c>
      <c r="H77" s="21">
        <f>G77*summary!$D$11/$P$118</f>
        <v>60818.600543478264</v>
      </c>
      <c r="J77" s="9"/>
      <c r="K77" s="9"/>
      <c r="L77" s="9"/>
      <c r="M77" s="9"/>
      <c r="N77" s="9"/>
      <c r="O77" s="65">
        <v>1.046</v>
      </c>
      <c r="P77" s="9">
        <v>5</v>
      </c>
    </row>
    <row r="78" spans="1:16" x14ac:dyDescent="0.2">
      <c r="A78" s="19"/>
      <c r="B78" s="39" t="s">
        <v>220</v>
      </c>
      <c r="C78" s="20" t="s">
        <v>329</v>
      </c>
      <c r="D78" s="21">
        <v>0.6976</v>
      </c>
      <c r="E78" s="22">
        <v>17</v>
      </c>
      <c r="F78" s="22">
        <v>2437</v>
      </c>
      <c r="G78" s="61" t="str">
        <f t="shared" si="1"/>
        <v>2</v>
      </c>
      <c r="H78" s="21">
        <f>G78*summary!$D$11/$P$118</f>
        <v>24327.440217391304</v>
      </c>
      <c r="J78" s="9"/>
      <c r="K78" s="9"/>
      <c r="L78" s="9"/>
      <c r="M78" s="9"/>
      <c r="N78" s="9"/>
      <c r="O78" s="65">
        <v>1.0465</v>
      </c>
      <c r="P78" s="9">
        <v>2</v>
      </c>
    </row>
    <row r="79" spans="1:16" x14ac:dyDescent="0.2">
      <c r="A79" s="33"/>
      <c r="B79" s="42" t="s">
        <v>221</v>
      </c>
      <c r="C79" s="34" t="s">
        <v>330</v>
      </c>
      <c r="D79" s="35">
        <v>1.0465</v>
      </c>
      <c r="E79" s="36">
        <v>9</v>
      </c>
      <c r="F79" s="36">
        <v>860</v>
      </c>
      <c r="G79" s="64" t="str">
        <f t="shared" si="1"/>
        <v>3</v>
      </c>
      <c r="H79" s="35">
        <f>G79*summary!$D$11/$P$118</f>
        <v>36491.16032608696</v>
      </c>
      <c r="J79" s="9"/>
      <c r="K79" s="9"/>
      <c r="L79" s="9"/>
      <c r="M79" s="9"/>
      <c r="N79" s="9"/>
      <c r="O79" s="65">
        <v>1.073</v>
      </c>
      <c r="P79" s="9">
        <v>3</v>
      </c>
    </row>
    <row r="80" spans="1:16" x14ac:dyDescent="0.2">
      <c r="A80" s="29" t="s">
        <v>331</v>
      </c>
      <c r="B80" s="41" t="s">
        <v>222</v>
      </c>
      <c r="C80" s="30" t="s">
        <v>332</v>
      </c>
      <c r="D80" s="31">
        <v>0.59919999999999995</v>
      </c>
      <c r="E80" s="32">
        <v>49</v>
      </c>
      <c r="F80" s="32">
        <v>8178</v>
      </c>
      <c r="G80" s="63" t="str">
        <f t="shared" si="1"/>
        <v>1</v>
      </c>
      <c r="H80" s="31">
        <f>G80*summary!$D$11/$P$118</f>
        <v>12163.720108695652</v>
      </c>
      <c r="J80" s="9"/>
      <c r="K80" s="9"/>
      <c r="L80" s="9"/>
      <c r="M80" s="9"/>
      <c r="N80" s="9"/>
      <c r="O80" s="65">
        <v>1.0775999999999999</v>
      </c>
      <c r="P80" s="9">
        <v>1</v>
      </c>
    </row>
    <row r="81" spans="1:16" x14ac:dyDescent="0.2">
      <c r="A81" s="19"/>
      <c r="B81" s="39" t="s">
        <v>223</v>
      </c>
      <c r="C81" s="20" t="s">
        <v>333</v>
      </c>
      <c r="D81" s="21">
        <v>1.9404999999999999</v>
      </c>
      <c r="E81" s="22">
        <v>30</v>
      </c>
      <c r="F81" s="22">
        <v>1546</v>
      </c>
      <c r="G81" s="61" t="str">
        <f t="shared" si="1"/>
        <v>5</v>
      </c>
      <c r="H81" s="21">
        <f>G81*summary!$D$11/$P$118</f>
        <v>60818.600543478264</v>
      </c>
      <c r="J81" s="9"/>
      <c r="K81" s="9"/>
      <c r="L81" s="9"/>
      <c r="M81" s="9"/>
      <c r="N81" s="9"/>
      <c r="O81" s="65">
        <v>1.1211</v>
      </c>
      <c r="P81" s="9">
        <v>5</v>
      </c>
    </row>
    <row r="82" spans="1:16" x14ac:dyDescent="0.2">
      <c r="A82" s="19"/>
      <c r="B82" s="39" t="s">
        <v>224</v>
      </c>
      <c r="C82" s="20" t="s">
        <v>334</v>
      </c>
      <c r="D82" s="21">
        <v>0.67359999999999998</v>
      </c>
      <c r="E82" s="22">
        <v>39</v>
      </c>
      <c r="F82" s="22">
        <v>5790</v>
      </c>
      <c r="G82" s="61" t="str">
        <f t="shared" si="1"/>
        <v>1</v>
      </c>
      <c r="H82" s="21">
        <f>G82*summary!$D$11/$P$118</f>
        <v>12163.720108695652</v>
      </c>
      <c r="J82" s="9"/>
      <c r="K82" s="9"/>
      <c r="L82" s="9"/>
      <c r="M82" s="9"/>
      <c r="N82" s="9"/>
      <c r="O82" s="65">
        <v>1.1235999999999999</v>
      </c>
      <c r="P82" s="9">
        <v>1</v>
      </c>
    </row>
    <row r="83" spans="1:16" x14ac:dyDescent="0.2">
      <c r="A83" s="19"/>
      <c r="B83" s="39" t="s">
        <v>225</v>
      </c>
      <c r="C83" s="20" t="s">
        <v>335</v>
      </c>
      <c r="D83" s="21">
        <v>0.65900000000000003</v>
      </c>
      <c r="E83" s="22">
        <v>12</v>
      </c>
      <c r="F83" s="22">
        <v>1821</v>
      </c>
      <c r="G83" s="61" t="str">
        <f t="shared" si="1"/>
        <v>1</v>
      </c>
      <c r="H83" s="21">
        <f>G83*summary!$D$11/$P$118</f>
        <v>12163.720108695652</v>
      </c>
      <c r="J83" s="9"/>
      <c r="K83" s="9"/>
      <c r="L83" s="9"/>
      <c r="M83" s="9"/>
      <c r="N83" s="9"/>
      <c r="O83" s="65">
        <v>1.1611</v>
      </c>
      <c r="P83" s="9">
        <v>1</v>
      </c>
    </row>
    <row r="84" spans="1:16" x14ac:dyDescent="0.2">
      <c r="A84" s="19"/>
      <c r="B84" s="39" t="s">
        <v>226</v>
      </c>
      <c r="C84" s="20" t="s">
        <v>336</v>
      </c>
      <c r="D84" s="21">
        <v>0.96799999999999997</v>
      </c>
      <c r="E84" s="22">
        <v>23</v>
      </c>
      <c r="F84" s="22">
        <v>2376</v>
      </c>
      <c r="G84" s="61" t="str">
        <f t="shared" si="1"/>
        <v>2</v>
      </c>
      <c r="H84" s="21">
        <f>G84*summary!$D$11/$P$118</f>
        <v>24327.440217391304</v>
      </c>
      <c r="J84" s="9"/>
      <c r="K84" s="9"/>
      <c r="L84" s="9"/>
      <c r="M84" s="9"/>
      <c r="N84" s="9"/>
      <c r="O84" s="65">
        <v>1.1696</v>
      </c>
      <c r="P84" s="9">
        <v>2</v>
      </c>
    </row>
    <row r="85" spans="1:16" x14ac:dyDescent="0.2">
      <c r="A85" s="19"/>
      <c r="B85" s="39" t="s">
        <v>227</v>
      </c>
      <c r="C85" s="20" t="s">
        <v>337</v>
      </c>
      <c r="D85" s="21">
        <v>0.85040000000000004</v>
      </c>
      <c r="E85" s="22">
        <v>17</v>
      </c>
      <c r="F85" s="22">
        <v>1999</v>
      </c>
      <c r="G85" s="61" t="str">
        <f t="shared" si="1"/>
        <v>2</v>
      </c>
      <c r="H85" s="21">
        <f>G85*summary!$D$11/$P$118</f>
        <v>24327.440217391304</v>
      </c>
      <c r="J85" s="9"/>
      <c r="K85" s="9"/>
      <c r="L85" s="9"/>
      <c r="M85" s="9"/>
      <c r="N85" s="9"/>
      <c r="O85" s="65">
        <v>1.2304999999999999</v>
      </c>
      <c r="P85" s="9">
        <v>2</v>
      </c>
    </row>
    <row r="86" spans="1:16" x14ac:dyDescent="0.2">
      <c r="A86" s="19"/>
      <c r="B86" s="39" t="s">
        <v>228</v>
      </c>
      <c r="C86" s="20" t="s">
        <v>338</v>
      </c>
      <c r="D86" s="21">
        <v>1.0135000000000001</v>
      </c>
      <c r="E86" s="22">
        <v>15</v>
      </c>
      <c r="F86" s="22">
        <v>1480</v>
      </c>
      <c r="G86" s="61" t="str">
        <f t="shared" si="1"/>
        <v>3</v>
      </c>
      <c r="H86" s="21">
        <f>G86*summary!$D$11/$P$118</f>
        <v>36491.16032608696</v>
      </c>
      <c r="J86" s="9"/>
      <c r="K86" s="9"/>
      <c r="L86" s="9"/>
      <c r="M86" s="9"/>
      <c r="N86" s="9"/>
      <c r="O86" s="65">
        <v>1.2739</v>
      </c>
      <c r="P86" s="9">
        <v>3</v>
      </c>
    </row>
    <row r="87" spans="1:16" x14ac:dyDescent="0.2">
      <c r="A87" s="19"/>
      <c r="B87" s="39" t="s">
        <v>229</v>
      </c>
      <c r="C87" s="20" t="s">
        <v>339</v>
      </c>
      <c r="D87" s="21">
        <v>0.32979999999999998</v>
      </c>
      <c r="E87" s="22">
        <v>5</v>
      </c>
      <c r="F87" s="22">
        <v>1516</v>
      </c>
      <c r="G87" s="61" t="str">
        <f t="shared" si="1"/>
        <v>1</v>
      </c>
      <c r="H87" s="21">
        <f>G87*summary!$D$11/$P$118</f>
        <v>12163.720108695652</v>
      </c>
      <c r="J87" s="9"/>
      <c r="K87" s="9"/>
      <c r="L87" s="9"/>
      <c r="M87" s="9"/>
      <c r="N87" s="9"/>
      <c r="O87" s="65">
        <v>1.2821</v>
      </c>
      <c r="P87" s="9">
        <v>1</v>
      </c>
    </row>
    <row r="88" spans="1:16" x14ac:dyDescent="0.2">
      <c r="A88" s="19"/>
      <c r="B88" s="39" t="s">
        <v>230</v>
      </c>
      <c r="C88" s="20" t="s">
        <v>340</v>
      </c>
      <c r="D88" s="21">
        <v>1.3793</v>
      </c>
      <c r="E88" s="22">
        <v>10</v>
      </c>
      <c r="F88" s="22">
        <v>725</v>
      </c>
      <c r="G88" s="61" t="str">
        <f t="shared" si="1"/>
        <v>4</v>
      </c>
      <c r="H88" s="21">
        <f>G88*summary!$D$11/$P$118</f>
        <v>48654.880434782608</v>
      </c>
      <c r="J88" s="9"/>
      <c r="K88" s="9"/>
      <c r="L88" s="9"/>
      <c r="M88" s="9"/>
      <c r="N88" s="9"/>
      <c r="O88" s="65">
        <v>1.3151999999999999</v>
      </c>
      <c r="P88" s="9">
        <v>4</v>
      </c>
    </row>
    <row r="89" spans="1:16" x14ac:dyDescent="0.2">
      <c r="A89" s="19"/>
      <c r="B89" s="39" t="s">
        <v>231</v>
      </c>
      <c r="C89" s="20" t="s">
        <v>341</v>
      </c>
      <c r="D89" s="21">
        <v>0.3972</v>
      </c>
      <c r="E89" s="22">
        <v>13</v>
      </c>
      <c r="F89" s="22">
        <v>3273</v>
      </c>
      <c r="G89" s="61" t="str">
        <f t="shared" si="1"/>
        <v>1</v>
      </c>
      <c r="H89" s="21">
        <f>G89*summary!$D$11/$P$118</f>
        <v>12163.720108695652</v>
      </c>
      <c r="J89" s="9"/>
      <c r="K89" s="9"/>
      <c r="L89" s="9"/>
      <c r="M89" s="9"/>
      <c r="N89" s="9"/>
      <c r="O89" s="65">
        <v>1.3245</v>
      </c>
      <c r="P89" s="9">
        <v>1</v>
      </c>
    </row>
    <row r="90" spans="1:16" x14ac:dyDescent="0.2">
      <c r="A90" s="19"/>
      <c r="B90" s="39" t="s">
        <v>232</v>
      </c>
      <c r="C90" s="20" t="s">
        <v>342</v>
      </c>
      <c r="D90" s="21">
        <v>0.1623</v>
      </c>
      <c r="E90" s="22">
        <v>2</v>
      </c>
      <c r="F90" s="22">
        <v>1232</v>
      </c>
      <c r="G90" s="61" t="str">
        <f t="shared" si="1"/>
        <v>1</v>
      </c>
      <c r="H90" s="21">
        <f>G90*summary!$D$11/$P$118</f>
        <v>12163.720108695652</v>
      </c>
      <c r="J90" s="9"/>
      <c r="K90" s="9"/>
      <c r="L90" s="9"/>
      <c r="M90" s="9"/>
      <c r="N90" s="9"/>
      <c r="O90" s="65">
        <v>1.3369</v>
      </c>
      <c r="P90" s="9">
        <v>1</v>
      </c>
    </row>
    <row r="91" spans="1:16" x14ac:dyDescent="0.2">
      <c r="A91" s="19"/>
      <c r="B91" s="39" t="s">
        <v>233</v>
      </c>
      <c r="C91" s="20" t="s">
        <v>343</v>
      </c>
      <c r="D91" s="21">
        <v>0</v>
      </c>
      <c r="E91" s="22"/>
      <c r="F91" s="22">
        <v>104</v>
      </c>
      <c r="G91" s="61" t="str">
        <f t="shared" si="1"/>
        <v>1</v>
      </c>
      <c r="H91" s="21">
        <f>G91*summary!$D$11/$P$118</f>
        <v>12163.720108695652</v>
      </c>
      <c r="J91" s="9"/>
      <c r="K91" s="9"/>
      <c r="L91" s="9"/>
      <c r="M91" s="9"/>
      <c r="N91" s="9"/>
      <c r="O91" s="65">
        <v>1.3793</v>
      </c>
      <c r="P91" s="9">
        <v>1</v>
      </c>
    </row>
    <row r="92" spans="1:16" x14ac:dyDescent="0.2">
      <c r="A92" s="33"/>
      <c r="B92" s="42" t="s">
        <v>234</v>
      </c>
      <c r="C92" s="34" t="s">
        <v>344</v>
      </c>
      <c r="D92" s="35">
        <v>0</v>
      </c>
      <c r="E92" s="36"/>
      <c r="F92" s="36">
        <v>1</v>
      </c>
      <c r="G92" s="64" t="str">
        <f t="shared" si="1"/>
        <v>1</v>
      </c>
      <c r="H92" s="35">
        <f>G92*summary!$D$11/$P$118</f>
        <v>12163.720108695652</v>
      </c>
      <c r="J92" s="9"/>
      <c r="K92" s="9"/>
      <c r="L92" s="9"/>
      <c r="M92" s="9"/>
      <c r="N92" s="9"/>
      <c r="O92" s="65">
        <v>1.4354</v>
      </c>
      <c r="P92" s="9">
        <v>1</v>
      </c>
    </row>
    <row r="93" spans="1:16" x14ac:dyDescent="0.2">
      <c r="A93" s="15" t="s">
        <v>345</v>
      </c>
      <c r="B93" s="38" t="s">
        <v>235</v>
      </c>
      <c r="C93" s="16" t="s">
        <v>346</v>
      </c>
      <c r="D93" s="17">
        <v>1.2821</v>
      </c>
      <c r="E93" s="18">
        <v>10</v>
      </c>
      <c r="F93" s="18">
        <v>780</v>
      </c>
      <c r="G93" s="60" t="str">
        <f t="shared" si="1"/>
        <v>3</v>
      </c>
      <c r="H93" s="17">
        <f>G93*summary!$D$11/$P$118</f>
        <v>36491.16032608696</v>
      </c>
      <c r="J93" s="9"/>
      <c r="K93" s="9"/>
      <c r="L93" s="9"/>
      <c r="M93" s="9"/>
      <c r="N93" s="9"/>
      <c r="O93" s="65">
        <v>1.4462999999999999</v>
      </c>
      <c r="P93" s="9">
        <v>3</v>
      </c>
    </row>
    <row r="94" spans="1:16" x14ac:dyDescent="0.2">
      <c r="A94" s="19"/>
      <c r="B94" s="39" t="s">
        <v>236</v>
      </c>
      <c r="C94" s="20" t="s">
        <v>347</v>
      </c>
      <c r="D94" s="21">
        <v>1.1611</v>
      </c>
      <c r="E94" s="22">
        <v>8</v>
      </c>
      <c r="F94" s="22">
        <v>689</v>
      </c>
      <c r="G94" s="61" t="str">
        <f t="shared" si="1"/>
        <v>3</v>
      </c>
      <c r="H94" s="21">
        <f>G94*summary!$D$11/$P$118</f>
        <v>36491.16032608696</v>
      </c>
      <c r="J94" s="9"/>
      <c r="K94" s="9"/>
      <c r="L94" s="9"/>
      <c r="M94" s="9"/>
      <c r="N94" s="9"/>
      <c r="O94" s="65">
        <v>1.4681999999999999</v>
      </c>
      <c r="P94" s="9">
        <v>3</v>
      </c>
    </row>
    <row r="95" spans="1:16" x14ac:dyDescent="0.2">
      <c r="A95" s="19"/>
      <c r="B95" s="39" t="s">
        <v>237</v>
      </c>
      <c r="C95" s="20" t="s">
        <v>348</v>
      </c>
      <c r="D95" s="21">
        <v>0.66349999999999998</v>
      </c>
      <c r="E95" s="22">
        <v>7</v>
      </c>
      <c r="F95" s="22">
        <v>1055</v>
      </c>
      <c r="G95" s="61" t="str">
        <f t="shared" si="1"/>
        <v>1</v>
      </c>
      <c r="H95" s="21">
        <f>G95*summary!$D$11/$P$118</f>
        <v>12163.720108695652</v>
      </c>
      <c r="J95" s="9"/>
      <c r="K95" s="9"/>
      <c r="L95" s="9"/>
      <c r="M95" s="9"/>
      <c r="N95" s="9"/>
      <c r="O95" s="65">
        <v>1.4846999999999999</v>
      </c>
      <c r="P95" s="9">
        <v>1</v>
      </c>
    </row>
    <row r="96" spans="1:16" x14ac:dyDescent="0.2">
      <c r="A96" s="19"/>
      <c r="B96" s="39" t="s">
        <v>238</v>
      </c>
      <c r="C96" s="20" t="s">
        <v>349</v>
      </c>
      <c r="D96" s="21">
        <v>0.79830000000000001</v>
      </c>
      <c r="E96" s="22">
        <v>11</v>
      </c>
      <c r="F96" s="22">
        <v>1378</v>
      </c>
      <c r="G96" s="61" t="str">
        <f t="shared" si="1"/>
        <v>2</v>
      </c>
      <c r="H96" s="21">
        <f>G96*summary!$D$11/$P$118</f>
        <v>24327.440217391304</v>
      </c>
      <c r="J96" s="9"/>
      <c r="K96" s="9"/>
      <c r="L96" s="9"/>
      <c r="M96" s="9"/>
      <c r="N96" s="9"/>
      <c r="O96" s="65">
        <v>1.4975000000000001</v>
      </c>
      <c r="P96" s="9">
        <v>2</v>
      </c>
    </row>
    <row r="97" spans="1:16" x14ac:dyDescent="0.2">
      <c r="A97" s="19"/>
      <c r="B97" s="39" t="s">
        <v>239</v>
      </c>
      <c r="C97" s="20" t="s">
        <v>350</v>
      </c>
      <c r="D97" s="21">
        <v>0.91459999999999997</v>
      </c>
      <c r="E97" s="22">
        <v>3</v>
      </c>
      <c r="F97" s="22">
        <v>328</v>
      </c>
      <c r="G97" s="61" t="str">
        <f t="shared" si="1"/>
        <v>2</v>
      </c>
      <c r="H97" s="21">
        <f>G97*summary!$D$11/$P$118</f>
        <v>24327.440217391304</v>
      </c>
      <c r="J97" s="9"/>
      <c r="K97" s="9"/>
      <c r="L97" s="9"/>
      <c r="M97" s="9"/>
      <c r="N97" s="9"/>
      <c r="O97" s="65">
        <v>1.5385</v>
      </c>
      <c r="P97" s="9">
        <v>2</v>
      </c>
    </row>
    <row r="98" spans="1:16" x14ac:dyDescent="0.2">
      <c r="A98" s="19"/>
      <c r="B98" s="40" t="s">
        <v>240</v>
      </c>
      <c r="C98" s="26" t="s">
        <v>351</v>
      </c>
      <c r="D98" s="27">
        <v>1.0345</v>
      </c>
      <c r="E98" s="28">
        <v>3</v>
      </c>
      <c r="F98" s="28">
        <v>290</v>
      </c>
      <c r="G98" s="62" t="str">
        <f t="shared" si="1"/>
        <v>3</v>
      </c>
      <c r="H98" s="27">
        <f>G98*summary!$D$11/$P$118</f>
        <v>36491.16032608696</v>
      </c>
      <c r="J98" s="9"/>
      <c r="K98" s="9"/>
      <c r="L98" s="9"/>
      <c r="M98" s="9"/>
      <c r="N98" s="9"/>
      <c r="O98" s="65">
        <v>1.5385</v>
      </c>
      <c r="P98" s="9">
        <v>3</v>
      </c>
    </row>
    <row r="99" spans="1:16" x14ac:dyDescent="0.2">
      <c r="A99" s="29" t="s">
        <v>352</v>
      </c>
      <c r="B99" s="41" t="s">
        <v>241</v>
      </c>
      <c r="C99" s="30" t="s">
        <v>353</v>
      </c>
      <c r="D99" s="31">
        <v>0.98740000000000006</v>
      </c>
      <c r="E99" s="32">
        <v>11</v>
      </c>
      <c r="F99" s="32">
        <v>1114</v>
      </c>
      <c r="G99" s="63" t="str">
        <f t="shared" si="1"/>
        <v>2</v>
      </c>
      <c r="H99" s="31">
        <f>G99*summary!$D$11/$P$118</f>
        <v>24327.440217391304</v>
      </c>
      <c r="J99" s="9"/>
      <c r="K99" s="9"/>
      <c r="L99" s="9"/>
      <c r="M99" s="9"/>
      <c r="N99" s="9"/>
      <c r="O99" s="65">
        <v>1.5485</v>
      </c>
      <c r="P99" s="9">
        <v>2</v>
      </c>
    </row>
    <row r="100" spans="1:16" x14ac:dyDescent="0.2">
      <c r="A100" s="19"/>
      <c r="B100" s="39" t="s">
        <v>242</v>
      </c>
      <c r="C100" s="20" t="s">
        <v>354</v>
      </c>
      <c r="D100" s="21">
        <v>1.4462999999999999</v>
      </c>
      <c r="E100" s="22">
        <v>14</v>
      </c>
      <c r="F100" s="22">
        <v>968</v>
      </c>
      <c r="G100" s="61" t="str">
        <f t="shared" si="1"/>
        <v>4</v>
      </c>
      <c r="H100" s="21">
        <f>G100*summary!$D$11/$P$118</f>
        <v>48654.880434782608</v>
      </c>
      <c r="J100" s="9"/>
      <c r="K100" s="9"/>
      <c r="L100" s="9"/>
      <c r="M100" s="9"/>
      <c r="N100" s="9"/>
      <c r="O100" s="65">
        <v>1.5528</v>
      </c>
      <c r="P100" s="9">
        <v>4</v>
      </c>
    </row>
    <row r="101" spans="1:16" x14ac:dyDescent="0.2">
      <c r="A101" s="19"/>
      <c r="B101" s="39" t="s">
        <v>243</v>
      </c>
      <c r="C101" s="20" t="s">
        <v>355</v>
      </c>
      <c r="D101" s="21">
        <v>0.76729999999999998</v>
      </c>
      <c r="E101" s="22">
        <v>21</v>
      </c>
      <c r="F101" s="22">
        <v>2737</v>
      </c>
      <c r="G101" s="61" t="str">
        <f t="shared" si="1"/>
        <v>2</v>
      </c>
      <c r="H101" s="21">
        <f>G101*summary!$D$11/$P$118</f>
        <v>24327.440217391304</v>
      </c>
      <c r="J101" s="9"/>
      <c r="K101" s="9"/>
      <c r="L101" s="9"/>
      <c r="M101" s="9"/>
      <c r="N101" s="9"/>
      <c r="O101" s="65">
        <v>1.7038</v>
      </c>
      <c r="P101" s="9">
        <v>2</v>
      </c>
    </row>
    <row r="102" spans="1:16" x14ac:dyDescent="0.2">
      <c r="A102" s="19"/>
      <c r="B102" s="39" t="s">
        <v>244</v>
      </c>
      <c r="C102" s="20" t="s">
        <v>356</v>
      </c>
      <c r="D102" s="21">
        <v>0.54820000000000002</v>
      </c>
      <c r="E102" s="22">
        <v>7</v>
      </c>
      <c r="F102" s="22">
        <v>1277</v>
      </c>
      <c r="G102" s="61" t="str">
        <f t="shared" si="1"/>
        <v>1</v>
      </c>
      <c r="H102" s="21">
        <f>G102*summary!$D$11/$P$118</f>
        <v>12163.720108695652</v>
      </c>
      <c r="J102" s="9"/>
      <c r="K102" s="9"/>
      <c r="L102" s="9"/>
      <c r="M102" s="9"/>
      <c r="N102" s="9"/>
      <c r="O102" s="65">
        <v>1.7354000000000001</v>
      </c>
      <c r="P102" s="9">
        <v>1</v>
      </c>
    </row>
    <row r="103" spans="1:16" x14ac:dyDescent="0.2">
      <c r="A103" s="19"/>
      <c r="B103" s="39" t="s">
        <v>245</v>
      </c>
      <c r="C103" s="20" t="s">
        <v>357</v>
      </c>
      <c r="D103" s="21">
        <v>0.70030000000000003</v>
      </c>
      <c r="E103" s="22">
        <v>5</v>
      </c>
      <c r="F103" s="22">
        <v>714</v>
      </c>
      <c r="G103" s="61" t="str">
        <f t="shared" si="1"/>
        <v>2</v>
      </c>
      <c r="H103" s="21">
        <f>G103*summary!$D$11/$P$118</f>
        <v>24327.440217391304</v>
      </c>
      <c r="J103" s="9"/>
      <c r="K103" s="9"/>
      <c r="L103" s="9"/>
      <c r="M103" s="9"/>
      <c r="N103" s="9"/>
      <c r="O103" s="65">
        <v>1.7544</v>
      </c>
      <c r="P103" s="9">
        <v>2</v>
      </c>
    </row>
    <row r="104" spans="1:16" x14ac:dyDescent="0.2">
      <c r="A104" s="19"/>
      <c r="B104" s="39" t="s">
        <v>246</v>
      </c>
      <c r="C104" s="20" t="s">
        <v>358</v>
      </c>
      <c r="D104" s="21">
        <v>1.0381</v>
      </c>
      <c r="E104" s="22">
        <v>6</v>
      </c>
      <c r="F104" s="22">
        <v>578</v>
      </c>
      <c r="G104" s="61" t="str">
        <f t="shared" si="1"/>
        <v>3</v>
      </c>
      <c r="H104" s="21">
        <f>G104*summary!$D$11/$P$118</f>
        <v>36491.16032608696</v>
      </c>
      <c r="J104" s="9"/>
      <c r="K104" s="9"/>
      <c r="L104" s="9"/>
      <c r="M104" s="9"/>
      <c r="N104" s="9"/>
      <c r="O104" s="65">
        <v>1.9402999999999999</v>
      </c>
      <c r="P104" s="9">
        <v>3</v>
      </c>
    </row>
    <row r="105" spans="1:16" x14ac:dyDescent="0.2">
      <c r="A105" s="19"/>
      <c r="B105" s="39" t="s">
        <v>247</v>
      </c>
      <c r="C105" s="20" t="s">
        <v>359</v>
      </c>
      <c r="D105" s="21">
        <v>0.95109999999999995</v>
      </c>
      <c r="E105" s="22">
        <v>7</v>
      </c>
      <c r="F105" s="22">
        <v>736</v>
      </c>
      <c r="G105" s="61" t="str">
        <f t="shared" si="1"/>
        <v>2</v>
      </c>
      <c r="H105" s="21">
        <f>G105*summary!$D$11/$P$118</f>
        <v>24327.440217391304</v>
      </c>
      <c r="J105" s="9"/>
      <c r="K105" s="9"/>
      <c r="L105" s="9"/>
      <c r="M105" s="9"/>
      <c r="N105" s="9"/>
      <c r="O105" s="65">
        <v>1.9404999999999999</v>
      </c>
      <c r="P105" s="9">
        <v>2</v>
      </c>
    </row>
    <row r="106" spans="1:16" x14ac:dyDescent="0.2">
      <c r="A106" s="19"/>
      <c r="B106" s="39" t="s">
        <v>248</v>
      </c>
      <c r="C106" s="20" t="s">
        <v>360</v>
      </c>
      <c r="D106" s="21">
        <v>1.4681999999999999</v>
      </c>
      <c r="E106" s="22">
        <v>9</v>
      </c>
      <c r="F106" s="22">
        <v>613</v>
      </c>
      <c r="G106" s="61" t="str">
        <f t="shared" si="1"/>
        <v>4</v>
      </c>
      <c r="H106" s="21">
        <f>G106*summary!$D$11/$P$118</f>
        <v>48654.880434782608</v>
      </c>
      <c r="J106" s="9"/>
      <c r="K106" s="9"/>
      <c r="L106" s="9"/>
      <c r="M106" s="9"/>
      <c r="N106" s="9"/>
      <c r="O106" s="65">
        <v>2.4647999999999999</v>
      </c>
      <c r="P106" s="9">
        <v>4</v>
      </c>
    </row>
    <row r="107" spans="1:16" x14ac:dyDescent="0.2">
      <c r="A107" s="19"/>
      <c r="B107" s="39" t="s">
        <v>249</v>
      </c>
      <c r="C107" s="20" t="s">
        <v>361</v>
      </c>
      <c r="D107" s="21">
        <v>0.53100000000000003</v>
      </c>
      <c r="E107" s="22">
        <v>3</v>
      </c>
      <c r="F107" s="22">
        <v>565</v>
      </c>
      <c r="G107" s="61" t="str">
        <f t="shared" si="1"/>
        <v>1</v>
      </c>
      <c r="H107" s="21">
        <f>G107*summary!$D$11/$P$118</f>
        <v>12163.720108695652</v>
      </c>
      <c r="J107" s="9"/>
      <c r="K107" s="9"/>
      <c r="L107" s="9"/>
      <c r="M107" s="9"/>
      <c r="N107" s="9"/>
      <c r="O107" s="65">
        <v>2.4742000000000002</v>
      </c>
      <c r="P107" s="9">
        <v>1</v>
      </c>
    </row>
    <row r="108" spans="1:16" x14ac:dyDescent="0.2">
      <c r="A108" s="19"/>
      <c r="B108" s="39" t="s">
        <v>250</v>
      </c>
      <c r="C108" s="20" t="s">
        <v>362</v>
      </c>
      <c r="D108" s="21">
        <v>0.74550000000000005</v>
      </c>
      <c r="E108" s="22">
        <v>7</v>
      </c>
      <c r="F108" s="22">
        <v>939</v>
      </c>
      <c r="G108" s="61" t="str">
        <f t="shared" si="1"/>
        <v>2</v>
      </c>
      <c r="H108" s="21">
        <f>G108*summary!$D$11/$P$118</f>
        <v>24327.440217391304</v>
      </c>
      <c r="J108" s="9"/>
      <c r="K108" s="9"/>
      <c r="L108" s="9"/>
      <c r="M108" s="9"/>
      <c r="N108" s="9"/>
      <c r="O108" s="65">
        <v>2.5</v>
      </c>
      <c r="P108" s="9">
        <v>2</v>
      </c>
    </row>
    <row r="109" spans="1:16" x14ac:dyDescent="0.2">
      <c r="A109" s="19"/>
      <c r="B109" s="39" t="s">
        <v>251</v>
      </c>
      <c r="C109" s="20" t="s">
        <v>363</v>
      </c>
      <c r="D109" s="21">
        <v>0.9032</v>
      </c>
      <c r="E109" s="22">
        <v>14</v>
      </c>
      <c r="F109" s="22">
        <v>1550</v>
      </c>
      <c r="G109" s="61" t="str">
        <f t="shared" si="1"/>
        <v>2</v>
      </c>
      <c r="H109" s="21">
        <f>G109*summary!$D$11/$P$118</f>
        <v>24327.440217391304</v>
      </c>
      <c r="J109" s="9"/>
      <c r="K109" s="9"/>
      <c r="L109" s="9"/>
      <c r="M109" s="9"/>
      <c r="N109" s="9"/>
      <c r="O109" s="65">
        <v>2.5209999999999999</v>
      </c>
      <c r="P109" s="9">
        <v>2</v>
      </c>
    </row>
    <row r="110" spans="1:16" x14ac:dyDescent="0.2">
      <c r="A110" s="19"/>
      <c r="B110" s="39" t="s">
        <v>252</v>
      </c>
      <c r="C110" s="20" t="s">
        <v>364</v>
      </c>
      <c r="D110" s="21">
        <v>1.0330999999999999</v>
      </c>
      <c r="E110" s="22">
        <v>5</v>
      </c>
      <c r="F110" s="22">
        <v>484</v>
      </c>
      <c r="G110" s="61" t="str">
        <f t="shared" si="1"/>
        <v>3</v>
      </c>
      <c r="H110" s="21">
        <f>G110*summary!$D$11/$P$118</f>
        <v>36491.16032608696</v>
      </c>
      <c r="J110" s="9"/>
      <c r="K110" s="9"/>
      <c r="L110" s="9"/>
      <c r="M110" s="9"/>
      <c r="N110" s="9"/>
      <c r="O110" s="65">
        <v>2.5926</v>
      </c>
      <c r="P110" s="9">
        <v>3</v>
      </c>
    </row>
    <row r="111" spans="1:16" x14ac:dyDescent="0.2">
      <c r="A111" s="33"/>
      <c r="B111" s="42" t="s">
        <v>253</v>
      </c>
      <c r="C111" s="34" t="s">
        <v>365</v>
      </c>
      <c r="D111" s="35">
        <v>0</v>
      </c>
      <c r="E111" s="36"/>
      <c r="F111" s="36">
        <v>21</v>
      </c>
      <c r="G111" s="64" t="str">
        <f t="shared" si="1"/>
        <v>1</v>
      </c>
      <c r="H111" s="35">
        <f>G111*summary!$D$11/$P$118</f>
        <v>12163.720108695652</v>
      </c>
      <c r="J111" s="9"/>
      <c r="K111" s="9"/>
      <c r="L111" s="9"/>
      <c r="M111" s="9"/>
      <c r="N111" s="9"/>
      <c r="O111" s="65">
        <v>2.7231000000000001</v>
      </c>
      <c r="P111" s="9">
        <v>1</v>
      </c>
    </row>
    <row r="112" spans="1:16" x14ac:dyDescent="0.2">
      <c r="A112" s="15" t="s">
        <v>366</v>
      </c>
      <c r="B112" s="38" t="s">
        <v>254</v>
      </c>
      <c r="C112" s="16" t="s">
        <v>367</v>
      </c>
      <c r="D112" s="17">
        <v>0.8095</v>
      </c>
      <c r="E112" s="18">
        <v>26</v>
      </c>
      <c r="F112" s="18">
        <v>3212</v>
      </c>
      <c r="G112" s="60" t="str">
        <f t="shared" si="1"/>
        <v>2</v>
      </c>
      <c r="H112" s="17">
        <f>G112*summary!$D$11/$P$118</f>
        <v>24327.440217391304</v>
      </c>
      <c r="J112" s="9"/>
      <c r="K112" s="9"/>
      <c r="L112" s="9"/>
      <c r="M112" s="9"/>
      <c r="N112" s="9"/>
      <c r="O112" s="65">
        <v>2.7778</v>
      </c>
      <c r="P112" s="9">
        <v>2</v>
      </c>
    </row>
    <row r="113" spans="1:16" x14ac:dyDescent="0.2">
      <c r="A113" s="19"/>
      <c r="B113" s="39" t="s">
        <v>255</v>
      </c>
      <c r="C113" s="20" t="s">
        <v>368</v>
      </c>
      <c r="D113" s="21">
        <v>1.1211</v>
      </c>
      <c r="E113" s="22">
        <v>10</v>
      </c>
      <c r="F113" s="22">
        <v>892</v>
      </c>
      <c r="G113" s="61" t="str">
        <f t="shared" si="1"/>
        <v>3</v>
      </c>
      <c r="H113" s="21">
        <f>G113*summary!$D$11/$P$118</f>
        <v>36491.16032608696</v>
      </c>
      <c r="J113" s="9"/>
      <c r="K113" s="9"/>
      <c r="L113" s="9"/>
      <c r="M113" s="9"/>
      <c r="N113" s="9"/>
      <c r="O113" s="65">
        <v>2.7824</v>
      </c>
      <c r="P113" s="9">
        <v>3</v>
      </c>
    </row>
    <row r="114" spans="1:16" x14ac:dyDescent="0.2">
      <c r="A114" s="19"/>
      <c r="B114" s="39" t="s">
        <v>256</v>
      </c>
      <c r="C114" s="20" t="s">
        <v>369</v>
      </c>
      <c r="D114" s="21">
        <v>0.84330000000000005</v>
      </c>
      <c r="E114" s="22">
        <v>17</v>
      </c>
      <c r="F114" s="22">
        <v>2016</v>
      </c>
      <c r="G114" s="61" t="str">
        <f t="shared" si="1"/>
        <v>2</v>
      </c>
      <c r="H114" s="21">
        <f>G114*summary!$D$11/$P$118</f>
        <v>24327.440217391304</v>
      </c>
      <c r="J114" s="9"/>
      <c r="K114" s="9"/>
      <c r="L114" s="9"/>
      <c r="M114" s="9"/>
      <c r="N114" s="9"/>
      <c r="O114" s="65"/>
      <c r="P114" s="9">
        <v>2</v>
      </c>
    </row>
    <row r="115" spans="1:16" x14ac:dyDescent="0.2">
      <c r="A115" s="19"/>
      <c r="B115" s="39" t="s">
        <v>257</v>
      </c>
      <c r="C115" s="20" t="s">
        <v>370</v>
      </c>
      <c r="D115" s="21">
        <v>0.94730000000000003</v>
      </c>
      <c r="E115" s="22">
        <v>16</v>
      </c>
      <c r="F115" s="22">
        <v>1689</v>
      </c>
      <c r="G115" s="61" t="str">
        <f t="shared" si="1"/>
        <v>2</v>
      </c>
      <c r="H115" s="21">
        <f>G115*summary!$D$11/$P$118</f>
        <v>24327.440217391304</v>
      </c>
      <c r="J115" s="9"/>
      <c r="K115" s="9"/>
      <c r="L115" s="9"/>
      <c r="M115" s="9"/>
      <c r="N115" s="9"/>
      <c r="O115" s="65"/>
      <c r="P115" s="9">
        <v>2</v>
      </c>
    </row>
    <row r="116" spans="1:16" x14ac:dyDescent="0.2">
      <c r="A116" s="19"/>
      <c r="B116" s="39" t="s">
        <v>258</v>
      </c>
      <c r="C116" s="20" t="s">
        <v>371</v>
      </c>
      <c r="D116" s="21">
        <v>0</v>
      </c>
      <c r="E116" s="22"/>
      <c r="F116" s="22">
        <v>8</v>
      </c>
      <c r="G116" s="61" t="str">
        <f t="shared" si="1"/>
        <v>1</v>
      </c>
      <c r="H116" s="21">
        <f>G116*summary!$D$11/$P$118</f>
        <v>12163.720108695652</v>
      </c>
      <c r="J116" s="9"/>
      <c r="K116" s="9"/>
      <c r="L116" s="9"/>
      <c r="M116" s="9"/>
      <c r="N116" s="9"/>
      <c r="O116" s="65"/>
      <c r="P116" s="9">
        <v>1</v>
      </c>
    </row>
    <row r="117" spans="1:16" x14ac:dyDescent="0.2">
      <c r="A117" s="33"/>
      <c r="B117" s="42" t="s">
        <v>259</v>
      </c>
      <c r="C117" s="34" t="s">
        <v>372</v>
      </c>
      <c r="D117" s="35">
        <v>0.40710000000000002</v>
      </c>
      <c r="E117" s="36">
        <v>8</v>
      </c>
      <c r="F117" s="36">
        <v>1965</v>
      </c>
      <c r="G117" s="64" t="str">
        <f t="shared" si="1"/>
        <v>1</v>
      </c>
      <c r="H117" s="35">
        <f>G117*summary!$D$11/$P$118</f>
        <v>12163.720108695652</v>
      </c>
      <c r="J117" s="9"/>
      <c r="K117" s="9"/>
      <c r="L117" s="9"/>
      <c r="M117" s="9"/>
      <c r="N117" s="9"/>
      <c r="O117" s="65"/>
      <c r="P117" s="9">
        <v>1</v>
      </c>
    </row>
    <row r="118" spans="1:16" ht="25.5" customHeight="1" thickBot="1" x14ac:dyDescent="0.25">
      <c r="B118" s="290" t="s">
        <v>377</v>
      </c>
      <c r="C118" s="291"/>
      <c r="D118" s="59">
        <f>E118*100/F118</f>
        <v>0.87851622463965551</v>
      </c>
      <c r="E118" s="51">
        <f>SUM(E4:E117)</f>
        <v>1322</v>
      </c>
      <c r="F118" s="51">
        <f>SUM(F4:F117)</f>
        <v>150481</v>
      </c>
      <c r="G118" s="51">
        <f>SUM(G4:G117)</f>
        <v>0</v>
      </c>
      <c r="H118" s="11">
        <f>SUM(H4:H117)</f>
        <v>3357186.7499999995</v>
      </c>
      <c r="J118" s="9"/>
      <c r="K118" s="9"/>
      <c r="L118" s="9"/>
      <c r="M118" s="9"/>
      <c r="N118" s="9"/>
      <c r="P118" s="9">
        <f>SUM(P4:P117)</f>
        <v>276</v>
      </c>
    </row>
    <row r="119" spans="1:16" ht="21.75" thickTop="1" x14ac:dyDescent="0.2">
      <c r="J119" s="9"/>
      <c r="K119" s="9"/>
      <c r="L119" s="9"/>
      <c r="M119" s="9"/>
      <c r="N119" s="9"/>
    </row>
  </sheetData>
  <sortState ref="O4:O117">
    <sortCondition ref="O117"/>
  </sortState>
  <mergeCells count="2">
    <mergeCell ref="N18:N25"/>
    <mergeCell ref="B118:C1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19"/>
  <sheetViews>
    <sheetView topLeftCell="D16" workbookViewId="0">
      <selection activeCell="G4" sqref="G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123</v>
      </c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388</v>
      </c>
      <c r="E3" s="13" t="s">
        <v>392</v>
      </c>
      <c r="F3" s="13" t="s">
        <v>391</v>
      </c>
      <c r="G3" s="13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38" t="s">
        <v>146</v>
      </c>
      <c r="C4" s="16" t="s">
        <v>286</v>
      </c>
      <c r="D4" s="17">
        <v>24.461400000000001</v>
      </c>
      <c r="E4" s="18">
        <v>19063</v>
      </c>
      <c r="F4" s="18">
        <v>77931</v>
      </c>
      <c r="G4" s="67" t="str">
        <f>IF(D4&gt;=$K$18,"5",IF(D4&gt;=$K$19,"4",IF(D4&gt;=$K$20,"3",IF(D4&gt;=$K$21,"2","1"))))</f>
        <v>1</v>
      </c>
      <c r="H4" s="17">
        <f>G4*summary!$D$13/'K_2.1'!$P$118</f>
        <v>8477.744318181818</v>
      </c>
      <c r="P4" s="9">
        <v>1</v>
      </c>
    </row>
    <row r="5" spans="1:16" x14ac:dyDescent="0.2">
      <c r="A5" s="19"/>
      <c r="B5" s="39" t="s">
        <v>147</v>
      </c>
      <c r="C5" s="20" t="s">
        <v>287</v>
      </c>
      <c r="D5" s="21">
        <v>61.514899999999997</v>
      </c>
      <c r="E5" s="22">
        <v>10834</v>
      </c>
      <c r="F5" s="22">
        <v>17612</v>
      </c>
      <c r="G5" s="68" t="str">
        <f t="shared" ref="G5:G68" si="0">IF(D5&gt;=$K$18,"5",IF(D5&gt;=$K$19,"4",IF(D5&gt;=$K$20,"3",IF(D5&gt;=$K$21,"2","1"))))</f>
        <v>3</v>
      </c>
      <c r="H5" s="21">
        <f>G5*summary!$D$13/'K_2.1'!$P$118</f>
        <v>25433.232954545456</v>
      </c>
      <c r="P5" s="9">
        <v>3</v>
      </c>
    </row>
    <row r="6" spans="1:16" x14ac:dyDescent="0.2">
      <c r="A6" s="19"/>
      <c r="B6" s="39" t="s">
        <v>148</v>
      </c>
      <c r="C6" s="20" t="s">
        <v>288</v>
      </c>
      <c r="D6" s="21">
        <v>61.1355</v>
      </c>
      <c r="E6" s="22">
        <v>14354</v>
      </c>
      <c r="F6" s="22">
        <v>23479</v>
      </c>
      <c r="G6" s="68" t="str">
        <f t="shared" si="0"/>
        <v>3</v>
      </c>
      <c r="H6" s="21">
        <f>G6*summary!$D$13/'K_2.1'!$P$118</f>
        <v>25433.232954545456</v>
      </c>
      <c r="P6" s="9">
        <v>3</v>
      </c>
    </row>
    <row r="7" spans="1:16" x14ac:dyDescent="0.2">
      <c r="A7" s="19"/>
      <c r="B7" s="39" t="s">
        <v>149</v>
      </c>
      <c r="C7" s="20" t="s">
        <v>289</v>
      </c>
      <c r="D7" s="21">
        <v>27.072700000000001</v>
      </c>
      <c r="E7" s="22">
        <v>6348</v>
      </c>
      <c r="F7" s="22">
        <v>23448</v>
      </c>
      <c r="G7" s="68" t="str">
        <f t="shared" si="0"/>
        <v>1</v>
      </c>
      <c r="H7" s="21">
        <f>G7*summary!$D$13/'K_2.1'!$P$118</f>
        <v>8477.744318181818</v>
      </c>
      <c r="P7" s="9">
        <v>1</v>
      </c>
    </row>
    <row r="8" spans="1:16" x14ac:dyDescent="0.2">
      <c r="A8" s="19"/>
      <c r="B8" s="39" t="s">
        <v>150</v>
      </c>
      <c r="C8" s="20" t="s">
        <v>290</v>
      </c>
      <c r="D8" s="21">
        <v>54.4407</v>
      </c>
      <c r="E8" s="22">
        <v>8220</v>
      </c>
      <c r="F8" s="22">
        <v>15099</v>
      </c>
      <c r="G8" s="68" t="str">
        <f t="shared" si="0"/>
        <v>2</v>
      </c>
      <c r="H8" s="21">
        <f>G8*summary!$D$13/'K_2.1'!$P$118</f>
        <v>16955.488636363636</v>
      </c>
      <c r="P8" s="9">
        <v>2</v>
      </c>
    </row>
    <row r="9" spans="1:16" x14ac:dyDescent="0.2">
      <c r="A9" s="19"/>
      <c r="B9" s="39" t="s">
        <v>151</v>
      </c>
      <c r="C9" s="20" t="s">
        <v>291</v>
      </c>
      <c r="D9" s="21">
        <v>36.355899999999998</v>
      </c>
      <c r="E9" s="22">
        <v>6860</v>
      </c>
      <c r="F9" s="22">
        <v>18869</v>
      </c>
      <c r="G9" s="68" t="str">
        <f t="shared" si="0"/>
        <v>1</v>
      </c>
      <c r="H9" s="21">
        <f>G9*summary!$D$13/'K_2.1'!$P$118</f>
        <v>8477.744318181818</v>
      </c>
      <c r="O9" s="9">
        <v>27.072700000000001</v>
      </c>
      <c r="P9" s="9">
        <v>1</v>
      </c>
    </row>
    <row r="10" spans="1:16" x14ac:dyDescent="0.2">
      <c r="A10" s="19"/>
      <c r="B10" s="39" t="s">
        <v>152</v>
      </c>
      <c r="C10" s="20" t="s">
        <v>292</v>
      </c>
      <c r="D10" s="21">
        <v>27.790600000000001</v>
      </c>
      <c r="E10" s="22">
        <v>5161</v>
      </c>
      <c r="F10" s="22">
        <v>18571</v>
      </c>
      <c r="G10" s="68" t="str">
        <f t="shared" si="0"/>
        <v>1</v>
      </c>
      <c r="H10" s="21">
        <f>G10*summary!$D$13/'K_2.1'!$P$118</f>
        <v>8477.744318181818</v>
      </c>
      <c r="O10" s="9">
        <v>27.704799999999999</v>
      </c>
      <c r="P10" s="9">
        <v>1</v>
      </c>
    </row>
    <row r="11" spans="1:16" x14ac:dyDescent="0.2">
      <c r="A11" s="19"/>
      <c r="B11" s="39" t="s">
        <v>153</v>
      </c>
      <c r="C11" s="20" t="s">
        <v>7</v>
      </c>
      <c r="D11" s="21">
        <v>28.514700000000001</v>
      </c>
      <c r="E11" s="22">
        <v>718</v>
      </c>
      <c r="F11" s="22">
        <v>2518</v>
      </c>
      <c r="G11" s="68" t="str">
        <f t="shared" si="0"/>
        <v>1</v>
      </c>
      <c r="H11" s="21">
        <f>G11*summary!$D$13/'K_2.1'!$P$118</f>
        <v>8477.744318181818</v>
      </c>
      <c r="O11" s="9">
        <v>27.765799999999999</v>
      </c>
      <c r="P11" s="9">
        <v>1</v>
      </c>
    </row>
    <row r="12" spans="1:16" x14ac:dyDescent="0.2">
      <c r="A12" s="19"/>
      <c r="B12" s="39" t="s">
        <v>154</v>
      </c>
      <c r="C12" s="20" t="s">
        <v>8</v>
      </c>
      <c r="D12" s="21">
        <v>93.641599999999997</v>
      </c>
      <c r="E12" s="22">
        <v>2754</v>
      </c>
      <c r="F12" s="22">
        <v>2941</v>
      </c>
      <c r="G12" s="68" t="str">
        <f t="shared" si="0"/>
        <v>5</v>
      </c>
      <c r="H12" s="21">
        <f>G12*summary!$D$13/'K_2.1'!$P$118</f>
        <v>42388.721590909088</v>
      </c>
      <c r="O12" s="9">
        <v>27.790600000000001</v>
      </c>
      <c r="P12" s="9">
        <v>5</v>
      </c>
    </row>
    <row r="13" spans="1:16" x14ac:dyDescent="0.2">
      <c r="A13" s="19"/>
      <c r="B13" s="39" t="s">
        <v>155</v>
      </c>
      <c r="C13" s="20" t="s">
        <v>9</v>
      </c>
      <c r="D13" s="21">
        <v>93.6999</v>
      </c>
      <c r="E13" s="22">
        <v>2573</v>
      </c>
      <c r="F13" s="22">
        <v>2746</v>
      </c>
      <c r="G13" s="68" t="str">
        <f t="shared" si="0"/>
        <v>5</v>
      </c>
      <c r="H13" s="21">
        <f>G13*summary!$D$13/'K_2.1'!$P$118</f>
        <v>42388.721590909088</v>
      </c>
      <c r="J13" s="23" t="s">
        <v>412</v>
      </c>
      <c r="K13" s="24">
        <v>60.232799999999997</v>
      </c>
      <c r="L13" s="9"/>
      <c r="M13" s="9"/>
      <c r="N13" s="9"/>
      <c r="O13" s="9">
        <v>28.514700000000001</v>
      </c>
      <c r="P13" s="9">
        <v>5</v>
      </c>
    </row>
    <row r="14" spans="1:16" x14ac:dyDescent="0.2">
      <c r="A14" s="19"/>
      <c r="B14" s="39" t="s">
        <v>156</v>
      </c>
      <c r="C14" s="20" t="s">
        <v>10</v>
      </c>
      <c r="D14" s="21">
        <v>93.787400000000005</v>
      </c>
      <c r="E14" s="22">
        <v>3608</v>
      </c>
      <c r="F14" s="22">
        <v>3847</v>
      </c>
      <c r="G14" s="68" t="str">
        <f t="shared" si="0"/>
        <v>5</v>
      </c>
      <c r="H14" s="21">
        <f>G14*summary!$D$13/'K_2.1'!$P$118</f>
        <v>42388.721590909088</v>
      </c>
      <c r="J14" s="23" t="s">
        <v>374</v>
      </c>
      <c r="K14" s="24">
        <f>STDEV(O9:O117)</f>
        <v>19.272471176469814</v>
      </c>
      <c r="L14" s="9"/>
      <c r="M14" s="9"/>
      <c r="N14" s="9"/>
      <c r="O14" s="9">
        <v>30.333300000000001</v>
      </c>
      <c r="P14" s="9">
        <v>5</v>
      </c>
    </row>
    <row r="15" spans="1:16" x14ac:dyDescent="0.2">
      <c r="A15" s="19"/>
      <c r="B15" s="39" t="s">
        <v>157</v>
      </c>
      <c r="C15" s="20" t="s">
        <v>11</v>
      </c>
      <c r="D15" s="21">
        <v>92.098600000000005</v>
      </c>
      <c r="E15" s="22">
        <v>5455</v>
      </c>
      <c r="F15" s="22">
        <v>5923</v>
      </c>
      <c r="G15" s="68" t="str">
        <f t="shared" si="0"/>
        <v>5</v>
      </c>
      <c r="H15" s="21">
        <f>G15*summary!$D$13/'K_2.1'!$P$118</f>
        <v>42388.721590909088</v>
      </c>
      <c r="J15" s="23" t="s">
        <v>375</v>
      </c>
      <c r="K15" s="24">
        <f>K14/2</f>
        <v>9.6362355882349071</v>
      </c>
      <c r="L15" s="9"/>
      <c r="M15" s="9"/>
      <c r="N15" s="9"/>
      <c r="O15" s="9">
        <v>30.979800000000001</v>
      </c>
      <c r="P15" s="9">
        <v>5</v>
      </c>
    </row>
    <row r="16" spans="1:16" x14ac:dyDescent="0.2">
      <c r="A16" s="19"/>
      <c r="B16" s="39" t="s">
        <v>158</v>
      </c>
      <c r="C16" s="20" t="s">
        <v>12</v>
      </c>
      <c r="D16" s="21">
        <v>86.605199999999996</v>
      </c>
      <c r="E16" s="22">
        <v>3194</v>
      </c>
      <c r="F16" s="22">
        <v>3688</v>
      </c>
      <c r="G16" s="68" t="str">
        <f t="shared" si="0"/>
        <v>5</v>
      </c>
      <c r="H16" s="21">
        <f>G16*summary!$D$13/'K_2.1'!$P$118</f>
        <v>42388.721590909088</v>
      </c>
      <c r="J16" s="9"/>
      <c r="K16" s="9"/>
      <c r="L16" s="9"/>
      <c r="M16" s="9"/>
      <c r="N16" s="9"/>
      <c r="O16" s="9">
        <v>32.976799999999997</v>
      </c>
      <c r="P16" s="9">
        <v>5</v>
      </c>
    </row>
    <row r="17" spans="1:16" x14ac:dyDescent="0.2">
      <c r="A17" s="19"/>
      <c r="B17" s="39" t="s">
        <v>159</v>
      </c>
      <c r="C17" s="20" t="s">
        <v>13</v>
      </c>
      <c r="D17" s="21">
        <v>95.312899999999999</v>
      </c>
      <c r="E17" s="22">
        <v>4250</v>
      </c>
      <c r="F17" s="22">
        <v>4459</v>
      </c>
      <c r="G17" s="68" t="str">
        <f t="shared" si="0"/>
        <v>5</v>
      </c>
      <c r="H17" s="21">
        <f>G17*summary!$D$13/'K_2.1'!$P$118</f>
        <v>42388.721590909088</v>
      </c>
      <c r="J17" s="9"/>
      <c r="K17" s="9"/>
      <c r="L17" s="9"/>
      <c r="M17" s="9"/>
      <c r="N17" s="9"/>
      <c r="O17" s="9">
        <v>34.977600000000002</v>
      </c>
      <c r="P17" s="9">
        <v>5</v>
      </c>
    </row>
    <row r="18" spans="1:16" x14ac:dyDescent="0.2">
      <c r="A18" s="19"/>
      <c r="B18" s="39" t="s">
        <v>160</v>
      </c>
      <c r="C18" s="20" t="s">
        <v>14</v>
      </c>
      <c r="D18" s="21">
        <v>66.275899999999993</v>
      </c>
      <c r="E18" s="22">
        <v>1696</v>
      </c>
      <c r="F18" s="22">
        <v>2559</v>
      </c>
      <c r="G18" s="68" t="str">
        <f t="shared" si="0"/>
        <v>3</v>
      </c>
      <c r="H18" s="21">
        <f>G18*summary!$D$13/'K_2.1'!$P$118</f>
        <v>25433.232954545456</v>
      </c>
      <c r="J18" s="9">
        <v>5</v>
      </c>
      <c r="K18" s="25">
        <f>K19+K15</f>
        <v>79.505271176469819</v>
      </c>
      <c r="L18" s="9"/>
      <c r="M18" s="9"/>
      <c r="N18" s="289" t="s">
        <v>378</v>
      </c>
      <c r="O18" s="9">
        <v>35.139600000000002</v>
      </c>
      <c r="P18" s="9">
        <v>3</v>
      </c>
    </row>
    <row r="19" spans="1:16" x14ac:dyDescent="0.2">
      <c r="A19" s="19"/>
      <c r="B19" s="39" t="s">
        <v>161</v>
      </c>
      <c r="C19" s="20" t="s">
        <v>15</v>
      </c>
      <c r="D19" s="21">
        <v>93.784000000000006</v>
      </c>
      <c r="E19" s="22">
        <v>3274</v>
      </c>
      <c r="F19" s="22">
        <v>3491</v>
      </c>
      <c r="G19" s="68" t="str">
        <f t="shared" si="0"/>
        <v>5</v>
      </c>
      <c r="H19" s="21">
        <f>G19*summary!$D$13/'K_2.1'!$P$118</f>
        <v>42388.721590909088</v>
      </c>
      <c r="J19" s="9">
        <v>4</v>
      </c>
      <c r="K19" s="25">
        <f>K20+K15</f>
        <v>69.869035588234908</v>
      </c>
      <c r="L19" s="9"/>
      <c r="M19" s="9"/>
      <c r="N19" s="289"/>
      <c r="O19" s="9">
        <v>36.355899999999998</v>
      </c>
      <c r="P19" s="9">
        <v>5</v>
      </c>
    </row>
    <row r="20" spans="1:16" x14ac:dyDescent="0.2">
      <c r="A20" s="19"/>
      <c r="B20" s="39" t="s">
        <v>162</v>
      </c>
      <c r="C20" s="20" t="s">
        <v>16</v>
      </c>
      <c r="D20" s="21">
        <v>91.994900000000001</v>
      </c>
      <c r="E20" s="22">
        <v>3597</v>
      </c>
      <c r="F20" s="22">
        <v>3910</v>
      </c>
      <c r="G20" s="68" t="str">
        <f t="shared" si="0"/>
        <v>5</v>
      </c>
      <c r="H20" s="21">
        <f>G20*summary!$D$13/'K_2.1'!$P$118</f>
        <v>42388.721590909088</v>
      </c>
      <c r="J20" s="9">
        <v>3</v>
      </c>
      <c r="K20" s="25">
        <v>60.232799999999997</v>
      </c>
      <c r="L20" s="9"/>
      <c r="M20" s="9"/>
      <c r="N20" s="289"/>
      <c r="O20" s="9">
        <v>37.409100000000002</v>
      </c>
      <c r="P20" s="9">
        <v>5</v>
      </c>
    </row>
    <row r="21" spans="1:16" x14ac:dyDescent="0.2">
      <c r="A21" s="19"/>
      <c r="B21" s="39" t="s">
        <v>163</v>
      </c>
      <c r="C21" s="20" t="s">
        <v>17</v>
      </c>
      <c r="D21" s="21">
        <v>92.378600000000006</v>
      </c>
      <c r="E21" s="22">
        <v>4412</v>
      </c>
      <c r="F21" s="22">
        <v>4776</v>
      </c>
      <c r="G21" s="68" t="str">
        <f t="shared" si="0"/>
        <v>5</v>
      </c>
      <c r="H21" s="21">
        <f>G21*summary!$D$13/'K_2.1'!$P$118</f>
        <v>42388.721590909088</v>
      </c>
      <c r="J21" s="9">
        <v>2</v>
      </c>
      <c r="K21" s="25">
        <f>K20-K15</f>
        <v>50.596564411765087</v>
      </c>
      <c r="L21" s="9"/>
      <c r="M21" s="9"/>
      <c r="N21" s="289"/>
      <c r="O21" s="9">
        <v>37.909199999999998</v>
      </c>
      <c r="P21" s="9">
        <v>5</v>
      </c>
    </row>
    <row r="22" spans="1:16" x14ac:dyDescent="0.2">
      <c r="A22" s="19"/>
      <c r="B22" s="39" t="s">
        <v>164</v>
      </c>
      <c r="C22" s="20" t="s">
        <v>18</v>
      </c>
      <c r="D22" s="21">
        <v>93.620400000000004</v>
      </c>
      <c r="E22" s="22">
        <v>4153</v>
      </c>
      <c r="F22" s="22">
        <v>4436</v>
      </c>
      <c r="G22" s="68" t="str">
        <f t="shared" si="0"/>
        <v>5</v>
      </c>
      <c r="H22" s="21">
        <f>G22*summary!$D$13/'K_2.1'!$P$118</f>
        <v>42388.721590909088</v>
      </c>
      <c r="J22" s="9">
        <v>1</v>
      </c>
      <c r="K22" s="25">
        <f>K21-K15</f>
        <v>40.960328823530176</v>
      </c>
      <c r="L22" s="9"/>
      <c r="M22" s="9"/>
      <c r="N22" s="289"/>
      <c r="O22" s="9">
        <v>43.671700000000001</v>
      </c>
      <c r="P22" s="9">
        <v>5</v>
      </c>
    </row>
    <row r="23" spans="1:16" x14ac:dyDescent="0.2">
      <c r="A23" s="19"/>
      <c r="B23" s="39" t="s">
        <v>165</v>
      </c>
      <c r="C23" s="20" t="s">
        <v>19</v>
      </c>
      <c r="D23" s="21">
        <v>97.321700000000007</v>
      </c>
      <c r="E23" s="22">
        <v>3234</v>
      </c>
      <c r="F23" s="22">
        <v>3323</v>
      </c>
      <c r="G23" s="68" t="str">
        <f t="shared" si="0"/>
        <v>5</v>
      </c>
      <c r="H23" s="21">
        <f>G23*summary!$D$13/'K_2.1'!$P$118</f>
        <v>42388.721590909088</v>
      </c>
      <c r="J23" s="9"/>
      <c r="K23" s="9"/>
      <c r="L23" s="9"/>
      <c r="M23" s="9"/>
      <c r="N23" s="289"/>
      <c r="O23" s="9">
        <v>51.755600000000001</v>
      </c>
      <c r="P23" s="9">
        <v>5</v>
      </c>
    </row>
    <row r="24" spans="1:16" x14ac:dyDescent="0.2">
      <c r="A24" s="19"/>
      <c r="B24" s="39" t="s">
        <v>166</v>
      </c>
      <c r="C24" s="20" t="s">
        <v>20</v>
      </c>
      <c r="D24" s="21">
        <v>88.557000000000002</v>
      </c>
      <c r="E24" s="22">
        <v>5781</v>
      </c>
      <c r="F24" s="22">
        <v>6528</v>
      </c>
      <c r="G24" s="68" t="str">
        <f t="shared" si="0"/>
        <v>5</v>
      </c>
      <c r="H24" s="21">
        <f>G24*summary!$D$13/'K_2.1'!$P$118</f>
        <v>42388.721590909088</v>
      </c>
      <c r="J24" s="9"/>
      <c r="K24" s="9"/>
      <c r="L24" s="9"/>
      <c r="M24" s="9"/>
      <c r="N24" s="289"/>
      <c r="O24" s="9">
        <v>53.152900000000002</v>
      </c>
      <c r="P24" s="9">
        <v>5</v>
      </c>
    </row>
    <row r="25" spans="1:16" x14ac:dyDescent="0.2">
      <c r="A25" s="19"/>
      <c r="B25" s="39" t="s">
        <v>167</v>
      </c>
      <c r="C25" s="20" t="s">
        <v>21</v>
      </c>
      <c r="D25" s="21">
        <v>91.776399999999995</v>
      </c>
      <c r="E25" s="22">
        <v>3136</v>
      </c>
      <c r="F25" s="22">
        <v>3417</v>
      </c>
      <c r="G25" s="68" t="str">
        <f t="shared" si="0"/>
        <v>5</v>
      </c>
      <c r="H25" s="21">
        <f>G25*summary!$D$13/'K_2.1'!$P$118</f>
        <v>42388.721590909088</v>
      </c>
      <c r="J25" s="9"/>
      <c r="K25" s="9"/>
      <c r="L25" s="9"/>
      <c r="M25" s="9"/>
      <c r="N25" s="289"/>
      <c r="O25" s="9">
        <v>53.188000000000002</v>
      </c>
      <c r="P25" s="9">
        <v>5</v>
      </c>
    </row>
    <row r="26" spans="1:16" x14ac:dyDescent="0.2">
      <c r="A26" s="19"/>
      <c r="B26" s="39" t="s">
        <v>168</v>
      </c>
      <c r="C26" s="20" t="s">
        <v>293</v>
      </c>
      <c r="D26" s="21">
        <v>30.333300000000001</v>
      </c>
      <c r="E26" s="22">
        <v>91</v>
      </c>
      <c r="F26" s="22">
        <v>300</v>
      </c>
      <c r="G26" s="68" t="str">
        <f t="shared" si="0"/>
        <v>1</v>
      </c>
      <c r="H26" s="21">
        <f>G26*summary!$D$13/'K_2.1'!$P$118</f>
        <v>8477.744318181818</v>
      </c>
      <c r="O26" s="9">
        <v>54.4407</v>
      </c>
      <c r="P26" s="9">
        <v>1</v>
      </c>
    </row>
    <row r="27" spans="1:16" x14ac:dyDescent="0.2">
      <c r="A27" s="19"/>
      <c r="B27" s="40" t="s">
        <v>169</v>
      </c>
      <c r="C27" s="26" t="s">
        <v>294</v>
      </c>
      <c r="D27" s="27">
        <v>37.409100000000002</v>
      </c>
      <c r="E27" s="28">
        <v>1389</v>
      </c>
      <c r="F27" s="28">
        <v>3713</v>
      </c>
      <c r="G27" s="69" t="str">
        <f t="shared" si="0"/>
        <v>1</v>
      </c>
      <c r="H27" s="27">
        <f>G27*summary!$D$13/'K_2.1'!$P$118</f>
        <v>8477.744318181818</v>
      </c>
      <c r="O27" s="9">
        <v>55.176699999999997</v>
      </c>
      <c r="P27" s="9">
        <v>1</v>
      </c>
    </row>
    <row r="28" spans="1:16" x14ac:dyDescent="0.2">
      <c r="A28" s="29" t="s">
        <v>295</v>
      </c>
      <c r="B28" s="41" t="s">
        <v>170</v>
      </c>
      <c r="C28" s="30" t="s">
        <v>296</v>
      </c>
      <c r="D28" s="31">
        <v>70.130499999999998</v>
      </c>
      <c r="E28" s="32">
        <v>1451</v>
      </c>
      <c r="F28" s="32">
        <v>2069</v>
      </c>
      <c r="G28" s="70" t="str">
        <f t="shared" si="0"/>
        <v>4</v>
      </c>
      <c r="H28" s="31">
        <f>G28*summary!$D$13/'K_2.1'!$P$118</f>
        <v>33910.977272727272</v>
      </c>
      <c r="O28" s="9">
        <v>55.841099999999997</v>
      </c>
      <c r="P28" s="9">
        <v>4</v>
      </c>
    </row>
    <row r="29" spans="1:16" x14ac:dyDescent="0.2">
      <c r="A29" s="19"/>
      <c r="B29" s="39" t="s">
        <v>171</v>
      </c>
      <c r="C29" s="20" t="s">
        <v>297</v>
      </c>
      <c r="D29" s="21">
        <v>75.128600000000006</v>
      </c>
      <c r="E29" s="22">
        <v>30089</v>
      </c>
      <c r="F29" s="22">
        <v>40050</v>
      </c>
      <c r="G29" s="68" t="str">
        <f t="shared" si="0"/>
        <v>4</v>
      </c>
      <c r="H29" s="21">
        <f>G29*summary!$D$13/'K_2.1'!$P$118</f>
        <v>33910.977272727272</v>
      </c>
      <c r="O29" s="9">
        <v>56.444600000000001</v>
      </c>
      <c r="P29" s="9">
        <v>4</v>
      </c>
    </row>
    <row r="30" spans="1:16" x14ac:dyDescent="0.2">
      <c r="A30" s="19"/>
      <c r="B30" s="39" t="s">
        <v>172</v>
      </c>
      <c r="C30" s="20" t="s">
        <v>298</v>
      </c>
      <c r="D30" s="21">
        <v>74.993099999999998</v>
      </c>
      <c r="E30" s="22">
        <v>18953</v>
      </c>
      <c r="F30" s="22">
        <v>25273</v>
      </c>
      <c r="G30" s="68" t="str">
        <f t="shared" si="0"/>
        <v>4</v>
      </c>
      <c r="H30" s="21">
        <f>G30*summary!$D$13/'K_2.1'!$P$118</f>
        <v>33910.977272727272</v>
      </c>
      <c r="O30" s="9">
        <v>56.451799999999999</v>
      </c>
      <c r="P30" s="9">
        <v>4</v>
      </c>
    </row>
    <row r="31" spans="1:16" x14ac:dyDescent="0.2">
      <c r="A31" s="19"/>
      <c r="B31" s="39" t="s">
        <v>173</v>
      </c>
      <c r="C31" s="20" t="s">
        <v>299</v>
      </c>
      <c r="D31" s="21">
        <v>51.755600000000001</v>
      </c>
      <c r="E31" s="22">
        <v>15079</v>
      </c>
      <c r="F31" s="22">
        <v>29135</v>
      </c>
      <c r="G31" s="68" t="str">
        <f t="shared" si="0"/>
        <v>2</v>
      </c>
      <c r="H31" s="21">
        <f>G31*summary!$D$13/'K_2.1'!$P$118</f>
        <v>16955.488636363636</v>
      </c>
      <c r="O31" s="9">
        <v>58.758299999999998</v>
      </c>
      <c r="P31" s="9">
        <v>2</v>
      </c>
    </row>
    <row r="32" spans="1:16" x14ac:dyDescent="0.2">
      <c r="A32" s="19"/>
      <c r="B32" s="39" t="s">
        <v>174</v>
      </c>
      <c r="C32" s="20" t="s">
        <v>300</v>
      </c>
      <c r="D32" s="21">
        <v>27.704799999999999</v>
      </c>
      <c r="E32" s="22">
        <v>4343</v>
      </c>
      <c r="F32" s="22">
        <v>15676</v>
      </c>
      <c r="G32" s="68" t="str">
        <f t="shared" si="0"/>
        <v>1</v>
      </c>
      <c r="H32" s="21">
        <f>G32*summary!$D$13/'K_2.1'!$P$118</f>
        <v>8477.744318181818</v>
      </c>
      <c r="O32" s="9">
        <v>59.021099999999997</v>
      </c>
      <c r="P32" s="9">
        <v>1</v>
      </c>
    </row>
    <row r="33" spans="1:16" x14ac:dyDescent="0.2">
      <c r="A33" s="19"/>
      <c r="B33" s="39" t="s">
        <v>175</v>
      </c>
      <c r="C33" s="20" t="s">
        <v>301</v>
      </c>
      <c r="D33" s="21">
        <v>84.895200000000003</v>
      </c>
      <c r="E33" s="22">
        <v>9195</v>
      </c>
      <c r="F33" s="22">
        <v>10831</v>
      </c>
      <c r="G33" s="68" t="str">
        <f t="shared" si="0"/>
        <v>5</v>
      </c>
      <c r="H33" s="21">
        <f>G33*summary!$D$13/'K_2.1'!$P$118</f>
        <v>42388.721590909088</v>
      </c>
      <c r="J33" s="9"/>
      <c r="K33" s="9"/>
      <c r="L33" s="9"/>
      <c r="M33" s="9"/>
      <c r="N33" s="9"/>
      <c r="O33" s="9">
        <v>59.467700000000001</v>
      </c>
      <c r="P33" s="9">
        <v>5</v>
      </c>
    </row>
    <row r="34" spans="1:16" x14ac:dyDescent="0.2">
      <c r="A34" s="19"/>
      <c r="B34" s="39" t="s">
        <v>176</v>
      </c>
      <c r="C34" s="20" t="s">
        <v>302</v>
      </c>
      <c r="D34" s="21">
        <v>77.654799999999994</v>
      </c>
      <c r="E34" s="22">
        <v>6874</v>
      </c>
      <c r="F34" s="22">
        <v>8852</v>
      </c>
      <c r="G34" s="68" t="str">
        <f t="shared" si="0"/>
        <v>4</v>
      </c>
      <c r="H34" s="21">
        <f>G34*summary!$D$13/'K_2.1'!$P$118</f>
        <v>33910.977272727272</v>
      </c>
      <c r="J34" s="9"/>
      <c r="K34" s="9"/>
      <c r="L34" s="9"/>
      <c r="M34" s="9"/>
      <c r="N34" s="9"/>
      <c r="O34" s="9">
        <v>61.1355</v>
      </c>
      <c r="P34" s="9">
        <v>4</v>
      </c>
    </row>
    <row r="35" spans="1:16" x14ac:dyDescent="0.2">
      <c r="A35" s="19"/>
      <c r="B35" s="39" t="s">
        <v>177</v>
      </c>
      <c r="C35" s="20" t="s">
        <v>303</v>
      </c>
      <c r="D35" s="21">
        <v>63.662100000000002</v>
      </c>
      <c r="E35" s="22">
        <v>12600</v>
      </c>
      <c r="F35" s="22">
        <v>19792</v>
      </c>
      <c r="G35" s="68" t="str">
        <f t="shared" si="0"/>
        <v>3</v>
      </c>
      <c r="H35" s="21">
        <f>G35*summary!$D$13/'K_2.1'!$P$118</f>
        <v>25433.232954545456</v>
      </c>
      <c r="J35" s="9"/>
      <c r="K35" s="9"/>
      <c r="L35" s="9"/>
      <c r="M35" s="9"/>
      <c r="N35" s="9"/>
      <c r="O35" s="9">
        <v>61.514899999999997</v>
      </c>
      <c r="P35" s="9">
        <v>3</v>
      </c>
    </row>
    <row r="36" spans="1:16" x14ac:dyDescent="0.2">
      <c r="A36" s="19"/>
      <c r="B36" s="39" t="s">
        <v>178</v>
      </c>
      <c r="C36" s="20" t="s">
        <v>304</v>
      </c>
      <c r="D36" s="21">
        <v>77.224199999999996</v>
      </c>
      <c r="E36" s="22">
        <v>5503</v>
      </c>
      <c r="F36" s="22">
        <v>7126</v>
      </c>
      <c r="G36" s="68" t="str">
        <f t="shared" si="0"/>
        <v>4</v>
      </c>
      <c r="H36" s="21">
        <f>G36*summary!$D$13/'K_2.1'!$P$118</f>
        <v>33910.977272727272</v>
      </c>
      <c r="J36" s="9"/>
      <c r="K36" s="9"/>
      <c r="L36" s="9"/>
      <c r="M36" s="9"/>
      <c r="N36" s="9"/>
      <c r="O36" s="9">
        <v>62.287100000000002</v>
      </c>
      <c r="P36" s="9">
        <v>4</v>
      </c>
    </row>
    <row r="37" spans="1:16" x14ac:dyDescent="0.2">
      <c r="A37" s="19"/>
      <c r="B37" s="39" t="s">
        <v>179</v>
      </c>
      <c r="C37" s="20" t="s">
        <v>305</v>
      </c>
      <c r="D37" s="21">
        <v>27.765799999999999</v>
      </c>
      <c r="E37" s="22">
        <v>2836</v>
      </c>
      <c r="F37" s="22">
        <v>10214</v>
      </c>
      <c r="G37" s="68" t="str">
        <f t="shared" si="0"/>
        <v>1</v>
      </c>
      <c r="H37" s="21">
        <f>G37*summary!$D$13/'K_2.1'!$P$118</f>
        <v>8477.744318181818</v>
      </c>
      <c r="J37" s="9"/>
      <c r="K37" s="9"/>
      <c r="L37" s="9"/>
      <c r="M37" s="9"/>
      <c r="N37" s="9"/>
      <c r="O37" s="9">
        <v>62.745100000000001</v>
      </c>
      <c r="P37" s="9">
        <v>1</v>
      </c>
    </row>
    <row r="38" spans="1:16" x14ac:dyDescent="0.2">
      <c r="A38" s="19"/>
      <c r="B38" s="39" t="s">
        <v>180</v>
      </c>
      <c r="C38" s="20" t="s">
        <v>306</v>
      </c>
      <c r="D38" s="21">
        <v>15.337400000000001</v>
      </c>
      <c r="E38" s="22">
        <v>50</v>
      </c>
      <c r="F38" s="22">
        <v>326</v>
      </c>
      <c r="G38" s="68" t="str">
        <f t="shared" si="0"/>
        <v>1</v>
      </c>
      <c r="H38" s="21">
        <f>G38*summary!$D$13/'K_2.1'!$P$118</f>
        <v>8477.744318181818</v>
      </c>
      <c r="J38" s="9"/>
      <c r="K38" s="9"/>
      <c r="L38" s="9"/>
      <c r="M38" s="9"/>
      <c r="N38" s="9"/>
      <c r="O38" s="9">
        <v>63.159399999999998</v>
      </c>
      <c r="P38" s="9">
        <v>1</v>
      </c>
    </row>
    <row r="39" spans="1:16" x14ac:dyDescent="0.2">
      <c r="A39" s="19"/>
      <c r="B39" s="39" t="s">
        <v>181</v>
      </c>
      <c r="C39" s="20" t="s">
        <v>35</v>
      </c>
      <c r="D39" s="21">
        <v>91.169600000000003</v>
      </c>
      <c r="E39" s="22">
        <v>3913</v>
      </c>
      <c r="F39" s="22">
        <v>4292</v>
      </c>
      <c r="G39" s="68" t="str">
        <f t="shared" si="0"/>
        <v>5</v>
      </c>
      <c r="H39" s="21">
        <f>G39*summary!$D$13/'K_2.1'!$P$118</f>
        <v>42388.721590909088</v>
      </c>
      <c r="J39" s="9"/>
      <c r="K39" s="9"/>
      <c r="L39" s="9"/>
      <c r="M39" s="9"/>
      <c r="N39" s="9"/>
      <c r="O39" s="9">
        <v>63.662100000000002</v>
      </c>
      <c r="P39" s="9">
        <v>5</v>
      </c>
    </row>
    <row r="40" spans="1:16" x14ac:dyDescent="0.2">
      <c r="A40" s="19"/>
      <c r="B40" s="39" t="s">
        <v>182</v>
      </c>
      <c r="C40" s="20" t="s">
        <v>36</v>
      </c>
      <c r="D40" s="21">
        <v>96.131500000000003</v>
      </c>
      <c r="E40" s="22">
        <v>3976</v>
      </c>
      <c r="F40" s="22">
        <v>4136</v>
      </c>
      <c r="G40" s="68" t="str">
        <f t="shared" si="0"/>
        <v>5</v>
      </c>
      <c r="H40" s="21">
        <f>G40*summary!$D$13/'K_2.1'!$P$118</f>
        <v>42388.721590909088</v>
      </c>
      <c r="J40" s="9"/>
      <c r="K40" s="9"/>
      <c r="L40" s="9"/>
      <c r="M40" s="9"/>
      <c r="N40" s="9"/>
      <c r="O40" s="9">
        <v>64.484800000000007</v>
      </c>
      <c r="P40" s="9">
        <v>5</v>
      </c>
    </row>
    <row r="41" spans="1:16" x14ac:dyDescent="0.2">
      <c r="A41" s="19"/>
      <c r="B41" s="39" t="s">
        <v>183</v>
      </c>
      <c r="C41" s="20" t="s">
        <v>37</v>
      </c>
      <c r="D41" s="21">
        <v>97.055899999999994</v>
      </c>
      <c r="E41" s="22">
        <v>2967</v>
      </c>
      <c r="F41" s="22">
        <v>3057</v>
      </c>
      <c r="G41" s="68" t="str">
        <f t="shared" si="0"/>
        <v>5</v>
      </c>
      <c r="H41" s="21">
        <f>G41*summary!$D$13/'K_2.1'!$P$118</f>
        <v>42388.721590909088</v>
      </c>
      <c r="J41" s="9"/>
      <c r="K41" s="9"/>
      <c r="L41" s="9"/>
      <c r="M41" s="9"/>
      <c r="N41" s="9"/>
      <c r="O41" s="9">
        <v>64.646699999999996</v>
      </c>
      <c r="P41" s="9">
        <v>5</v>
      </c>
    </row>
    <row r="42" spans="1:16" x14ac:dyDescent="0.2">
      <c r="A42" s="19"/>
      <c r="B42" s="39" t="s">
        <v>184</v>
      </c>
      <c r="C42" s="20" t="s">
        <v>38</v>
      </c>
      <c r="D42" s="21">
        <v>94.400999999999996</v>
      </c>
      <c r="E42" s="22">
        <v>2900</v>
      </c>
      <c r="F42" s="22">
        <v>3072</v>
      </c>
      <c r="G42" s="68" t="str">
        <f t="shared" si="0"/>
        <v>5</v>
      </c>
      <c r="H42" s="21">
        <f>G42*summary!$D$13/'K_2.1'!$P$118</f>
        <v>42388.721590909088</v>
      </c>
      <c r="J42" s="9"/>
      <c r="K42" s="9"/>
      <c r="L42" s="9"/>
      <c r="M42" s="9"/>
      <c r="N42" s="9"/>
      <c r="O42" s="9">
        <v>65.0899</v>
      </c>
      <c r="P42" s="9">
        <v>5</v>
      </c>
    </row>
    <row r="43" spans="1:16" x14ac:dyDescent="0.2">
      <c r="A43" s="19"/>
      <c r="B43" s="39" t="s">
        <v>185</v>
      </c>
      <c r="C43" s="20" t="s">
        <v>39</v>
      </c>
      <c r="D43" s="21">
        <v>95.234800000000007</v>
      </c>
      <c r="E43" s="22">
        <v>1379</v>
      </c>
      <c r="F43" s="22">
        <v>1448</v>
      </c>
      <c r="G43" s="68" t="str">
        <f t="shared" si="0"/>
        <v>5</v>
      </c>
      <c r="H43" s="21">
        <f>G43*summary!$D$13/'K_2.1'!$P$118</f>
        <v>42388.721590909088</v>
      </c>
      <c r="J43" s="9"/>
      <c r="K43" s="9"/>
      <c r="L43" s="9"/>
      <c r="M43" s="9"/>
      <c r="N43" s="9"/>
      <c r="O43" s="9">
        <v>65.867500000000007</v>
      </c>
      <c r="P43" s="9">
        <v>5</v>
      </c>
    </row>
    <row r="44" spans="1:16" x14ac:dyDescent="0.2">
      <c r="A44" s="19"/>
      <c r="B44" s="39" t="s">
        <v>186</v>
      </c>
      <c r="C44" s="20" t="s">
        <v>40</v>
      </c>
      <c r="D44" s="21">
        <v>35.139600000000002</v>
      </c>
      <c r="E44" s="22">
        <v>428</v>
      </c>
      <c r="F44" s="22">
        <v>1218</v>
      </c>
      <c r="G44" s="68" t="str">
        <f t="shared" si="0"/>
        <v>1</v>
      </c>
      <c r="H44" s="21">
        <f>G44*summary!$D$13/'K_2.1'!$P$118</f>
        <v>8477.744318181818</v>
      </c>
      <c r="J44" s="9"/>
      <c r="K44" s="9"/>
      <c r="L44" s="9"/>
      <c r="M44" s="9"/>
      <c r="N44" s="9"/>
      <c r="O44" s="9">
        <v>66.275899999999993</v>
      </c>
      <c r="P44" s="9">
        <v>1</v>
      </c>
    </row>
    <row r="45" spans="1:16" x14ac:dyDescent="0.2">
      <c r="A45" s="19"/>
      <c r="B45" s="39" t="s">
        <v>187</v>
      </c>
      <c r="C45" s="20" t="s">
        <v>41</v>
      </c>
      <c r="D45" s="21">
        <v>98.298500000000004</v>
      </c>
      <c r="E45" s="22">
        <v>1271</v>
      </c>
      <c r="F45" s="22">
        <v>1293</v>
      </c>
      <c r="G45" s="68" t="str">
        <f t="shared" si="0"/>
        <v>5</v>
      </c>
      <c r="H45" s="21">
        <f>G45*summary!$D$13/'K_2.1'!$P$118</f>
        <v>42388.721590909088</v>
      </c>
      <c r="J45" s="9"/>
      <c r="K45" s="9"/>
      <c r="L45" s="9"/>
      <c r="M45" s="9"/>
      <c r="N45" s="9"/>
      <c r="O45" s="9">
        <v>66.682900000000004</v>
      </c>
      <c r="P45" s="9">
        <v>5</v>
      </c>
    </row>
    <row r="46" spans="1:16" x14ac:dyDescent="0.2">
      <c r="A46" s="19"/>
      <c r="B46" s="39" t="s">
        <v>188</v>
      </c>
      <c r="C46" s="20" t="s">
        <v>42</v>
      </c>
      <c r="D46" s="21">
        <v>82.304299999999998</v>
      </c>
      <c r="E46" s="22">
        <v>3786</v>
      </c>
      <c r="F46" s="22">
        <v>4600</v>
      </c>
      <c r="G46" s="68" t="str">
        <f t="shared" si="0"/>
        <v>5</v>
      </c>
      <c r="H46" s="21">
        <f>G46*summary!$D$13/'K_2.1'!$P$118</f>
        <v>42388.721590909088</v>
      </c>
      <c r="J46" s="9"/>
      <c r="K46" s="9"/>
      <c r="L46" s="9"/>
      <c r="M46" s="9"/>
      <c r="N46" s="9"/>
      <c r="O46" s="9">
        <v>66.989900000000006</v>
      </c>
      <c r="P46" s="9">
        <v>5</v>
      </c>
    </row>
    <row r="47" spans="1:16" x14ac:dyDescent="0.2">
      <c r="A47" s="19"/>
      <c r="B47" s="39" t="s">
        <v>189</v>
      </c>
      <c r="C47" s="20" t="s">
        <v>43</v>
      </c>
      <c r="D47" s="21">
        <v>93.3553</v>
      </c>
      <c r="E47" s="22">
        <v>3119</v>
      </c>
      <c r="F47" s="22">
        <v>3341</v>
      </c>
      <c r="G47" s="68" t="str">
        <f t="shared" si="0"/>
        <v>5</v>
      </c>
      <c r="H47" s="21">
        <f>G47*summary!$D$13/'K_2.1'!$P$118</f>
        <v>42388.721590909088</v>
      </c>
      <c r="J47" s="9"/>
      <c r="K47" s="9"/>
      <c r="L47" s="9"/>
      <c r="M47" s="9"/>
      <c r="N47" s="9"/>
      <c r="O47" s="9">
        <v>67.445899999999995</v>
      </c>
      <c r="P47" s="9">
        <v>5</v>
      </c>
    </row>
    <row r="48" spans="1:16" x14ac:dyDescent="0.2">
      <c r="A48" s="19"/>
      <c r="B48" s="39" t="s">
        <v>190</v>
      </c>
      <c r="C48" s="20" t="s">
        <v>44</v>
      </c>
      <c r="D48" s="21">
        <v>94.595399999999998</v>
      </c>
      <c r="E48" s="22">
        <v>3168</v>
      </c>
      <c r="F48" s="22">
        <v>3349</v>
      </c>
      <c r="G48" s="68" t="str">
        <f t="shared" si="0"/>
        <v>5</v>
      </c>
      <c r="H48" s="21">
        <f>G48*summary!$D$13/'K_2.1'!$P$118</f>
        <v>42388.721590909088</v>
      </c>
      <c r="J48" s="9"/>
      <c r="K48" s="9"/>
      <c r="L48" s="9"/>
      <c r="M48" s="9"/>
      <c r="N48" s="9"/>
      <c r="O48" s="9">
        <v>68.330799999999996</v>
      </c>
      <c r="P48" s="9">
        <v>5</v>
      </c>
    </row>
    <row r="49" spans="1:16" x14ac:dyDescent="0.2">
      <c r="A49" s="19"/>
      <c r="B49" s="39" t="s">
        <v>191</v>
      </c>
      <c r="C49" s="20" t="s">
        <v>45</v>
      </c>
      <c r="D49" s="21">
        <v>97.593100000000007</v>
      </c>
      <c r="E49" s="22">
        <v>2960</v>
      </c>
      <c r="F49" s="22">
        <v>3033</v>
      </c>
      <c r="G49" s="68" t="str">
        <f t="shared" si="0"/>
        <v>5</v>
      </c>
      <c r="H49" s="21">
        <f>G49*summary!$D$13/'K_2.1'!$P$118</f>
        <v>42388.721590909088</v>
      </c>
      <c r="J49" s="9"/>
      <c r="K49" s="9"/>
      <c r="L49" s="9"/>
      <c r="M49" s="9"/>
      <c r="N49" s="9"/>
      <c r="O49" s="9">
        <v>68.358699999999999</v>
      </c>
      <c r="P49" s="9">
        <v>5</v>
      </c>
    </row>
    <row r="50" spans="1:16" x14ac:dyDescent="0.2">
      <c r="A50" s="19"/>
      <c r="B50" s="39" t="s">
        <v>192</v>
      </c>
      <c r="C50" s="20" t="s">
        <v>46</v>
      </c>
      <c r="D50" s="21">
        <v>93.282300000000006</v>
      </c>
      <c r="E50" s="22">
        <v>2805</v>
      </c>
      <c r="F50" s="22">
        <v>3007</v>
      </c>
      <c r="G50" s="68" t="str">
        <f t="shared" si="0"/>
        <v>5</v>
      </c>
      <c r="H50" s="21">
        <f>G50*summary!$D$13/'K_2.1'!$P$118</f>
        <v>42388.721590909088</v>
      </c>
      <c r="J50" s="9"/>
      <c r="K50" s="9"/>
      <c r="L50" s="9"/>
      <c r="M50" s="9"/>
      <c r="N50" s="9"/>
      <c r="O50" s="9">
        <v>68.374600000000001</v>
      </c>
      <c r="P50" s="9">
        <v>5</v>
      </c>
    </row>
    <row r="51" spans="1:16" x14ac:dyDescent="0.2">
      <c r="A51" s="19"/>
      <c r="B51" s="39" t="s">
        <v>193</v>
      </c>
      <c r="C51" s="20" t="s">
        <v>47</v>
      </c>
      <c r="D51" s="21">
        <v>94.704700000000003</v>
      </c>
      <c r="E51" s="22">
        <v>3255</v>
      </c>
      <c r="F51" s="22">
        <v>3437</v>
      </c>
      <c r="G51" s="68" t="str">
        <f t="shared" si="0"/>
        <v>5</v>
      </c>
      <c r="H51" s="21">
        <f>G51*summary!$D$13/'K_2.1'!$P$118</f>
        <v>42388.721590909088</v>
      </c>
      <c r="J51" s="9"/>
      <c r="K51" s="9"/>
      <c r="L51" s="9"/>
      <c r="M51" s="9"/>
      <c r="N51" s="9"/>
      <c r="O51" s="9">
        <v>68.877600000000001</v>
      </c>
      <c r="P51" s="9">
        <v>5</v>
      </c>
    </row>
    <row r="52" spans="1:16" x14ac:dyDescent="0.2">
      <c r="A52" s="19"/>
      <c r="B52" s="39" t="s">
        <v>194</v>
      </c>
      <c r="C52" s="20" t="s">
        <v>48</v>
      </c>
      <c r="D52" s="21">
        <v>34.977600000000002</v>
      </c>
      <c r="E52" s="22">
        <v>78</v>
      </c>
      <c r="F52" s="22">
        <v>223</v>
      </c>
      <c r="G52" s="68" t="str">
        <f t="shared" si="0"/>
        <v>1</v>
      </c>
      <c r="H52" s="21">
        <f>G52*summary!$D$13/'K_2.1'!$P$118</f>
        <v>8477.744318181818</v>
      </c>
      <c r="J52" s="9"/>
      <c r="K52" s="9"/>
      <c r="L52" s="9"/>
      <c r="M52" s="9"/>
      <c r="N52" s="9"/>
      <c r="O52" s="9">
        <v>69.431399999999996</v>
      </c>
      <c r="P52" s="9">
        <v>1</v>
      </c>
    </row>
    <row r="53" spans="1:16" x14ac:dyDescent="0.2">
      <c r="A53" s="19"/>
      <c r="B53" s="39" t="s">
        <v>195</v>
      </c>
      <c r="C53" s="20" t="s">
        <v>49</v>
      </c>
      <c r="D53" s="21">
        <v>98.566699999999997</v>
      </c>
      <c r="E53" s="22">
        <v>2407</v>
      </c>
      <c r="F53" s="22">
        <v>2442</v>
      </c>
      <c r="G53" s="68" t="str">
        <f t="shared" si="0"/>
        <v>5</v>
      </c>
      <c r="H53" s="21">
        <f>G53*summary!$D$13/'K_2.1'!$P$118</f>
        <v>42388.721590909088</v>
      </c>
      <c r="J53" s="9"/>
      <c r="K53" s="9"/>
      <c r="L53" s="9"/>
      <c r="M53" s="9"/>
      <c r="N53" s="9"/>
      <c r="O53" s="9">
        <v>69.503799999999998</v>
      </c>
      <c r="P53" s="9">
        <v>5</v>
      </c>
    </row>
    <row r="54" spans="1:16" x14ac:dyDescent="0.2">
      <c r="A54" s="19"/>
      <c r="B54" s="39" t="s">
        <v>196</v>
      </c>
      <c r="C54" s="20" t="s">
        <v>50</v>
      </c>
      <c r="D54" s="21">
        <v>32.976799999999997</v>
      </c>
      <c r="E54" s="22">
        <v>185</v>
      </c>
      <c r="F54" s="22">
        <v>561</v>
      </c>
      <c r="G54" s="68" t="str">
        <f t="shared" si="0"/>
        <v>1</v>
      </c>
      <c r="H54" s="21">
        <f>G54*summary!$D$13/'K_2.1'!$P$118</f>
        <v>8477.744318181818</v>
      </c>
      <c r="J54" s="9"/>
      <c r="K54" s="9"/>
      <c r="L54" s="9"/>
      <c r="M54" s="9"/>
      <c r="N54" s="9"/>
      <c r="O54" s="9">
        <v>69.930599999999998</v>
      </c>
      <c r="P54" s="9">
        <v>1</v>
      </c>
    </row>
    <row r="55" spans="1:16" x14ac:dyDescent="0.2">
      <c r="A55" s="19"/>
      <c r="B55" s="39" t="s">
        <v>197</v>
      </c>
      <c r="C55" s="20" t="s">
        <v>51</v>
      </c>
      <c r="D55" s="21">
        <v>37.909199999999998</v>
      </c>
      <c r="E55" s="22">
        <v>359</v>
      </c>
      <c r="F55" s="22">
        <v>947</v>
      </c>
      <c r="G55" s="68" t="str">
        <f t="shared" si="0"/>
        <v>1</v>
      </c>
      <c r="H55" s="21">
        <f>G55*summary!$D$13/'K_2.1'!$P$118</f>
        <v>8477.744318181818</v>
      </c>
      <c r="J55" s="9"/>
      <c r="K55" s="9"/>
      <c r="L55" s="9"/>
      <c r="M55" s="9"/>
      <c r="N55" s="9"/>
      <c r="O55" s="9">
        <v>70.130499999999998</v>
      </c>
      <c r="P55" s="9">
        <v>1</v>
      </c>
    </row>
    <row r="56" spans="1:16" x14ac:dyDescent="0.2">
      <c r="A56" s="33"/>
      <c r="B56" s="42" t="s">
        <v>198</v>
      </c>
      <c r="C56" s="34" t="s">
        <v>52</v>
      </c>
      <c r="D56" s="35">
        <v>86.061899999999994</v>
      </c>
      <c r="E56" s="36">
        <v>1167</v>
      </c>
      <c r="F56" s="36">
        <v>1356</v>
      </c>
      <c r="G56" s="71" t="str">
        <f t="shared" si="0"/>
        <v>5</v>
      </c>
      <c r="H56" s="35">
        <f>G56*summary!$D$13/'K_2.1'!$P$118</f>
        <v>42388.721590909088</v>
      </c>
      <c r="J56" s="9"/>
      <c r="K56" s="9"/>
      <c r="L56" s="9"/>
      <c r="M56" s="9"/>
      <c r="N56" s="9"/>
      <c r="O56" s="9">
        <v>70.173299999999998</v>
      </c>
      <c r="P56" s="9">
        <v>5</v>
      </c>
    </row>
    <row r="57" spans="1:16" x14ac:dyDescent="0.2">
      <c r="A57" s="12" t="s">
        <v>307</v>
      </c>
      <c r="B57" s="38" t="s">
        <v>199</v>
      </c>
      <c r="C57" s="16" t="s">
        <v>308</v>
      </c>
      <c r="D57" s="17">
        <v>55.176699999999997</v>
      </c>
      <c r="E57" s="18">
        <v>18205</v>
      </c>
      <c r="F57" s="18">
        <v>32994</v>
      </c>
      <c r="G57" s="67" t="str">
        <f t="shared" si="0"/>
        <v>2</v>
      </c>
      <c r="H57" s="17">
        <f>G57*summary!$D$13/'K_2.1'!$P$118</f>
        <v>16955.488636363636</v>
      </c>
      <c r="J57" s="9"/>
      <c r="K57" s="9"/>
      <c r="L57" s="9"/>
      <c r="M57" s="9"/>
      <c r="N57" s="9"/>
      <c r="O57" s="9">
        <v>70.568799999999996</v>
      </c>
      <c r="P57" s="9">
        <v>2</v>
      </c>
    </row>
    <row r="58" spans="1:16" x14ac:dyDescent="0.2">
      <c r="A58" s="19"/>
      <c r="B58" s="39" t="s">
        <v>200</v>
      </c>
      <c r="C58" s="20" t="s">
        <v>309</v>
      </c>
      <c r="D58" s="21">
        <v>55.841099999999997</v>
      </c>
      <c r="E58" s="22">
        <v>10148</v>
      </c>
      <c r="F58" s="22">
        <v>18173</v>
      </c>
      <c r="G58" s="68" t="str">
        <f t="shared" si="0"/>
        <v>2</v>
      </c>
      <c r="H58" s="21">
        <f>G58*summary!$D$13/'K_2.1'!$P$118</f>
        <v>16955.488636363636</v>
      </c>
      <c r="J58" s="9"/>
      <c r="K58" s="9"/>
      <c r="L58" s="9"/>
      <c r="M58" s="9"/>
      <c r="N58" s="9"/>
      <c r="O58" s="9">
        <v>70.944999999999993</v>
      </c>
      <c r="P58" s="9">
        <v>2</v>
      </c>
    </row>
    <row r="59" spans="1:16" x14ac:dyDescent="0.2">
      <c r="A59" s="19"/>
      <c r="B59" s="39" t="s">
        <v>201</v>
      </c>
      <c r="C59" s="20" t="s">
        <v>310</v>
      </c>
      <c r="D59" s="21">
        <v>53.188000000000002</v>
      </c>
      <c r="E59" s="22">
        <v>4513</v>
      </c>
      <c r="F59" s="22">
        <v>8485</v>
      </c>
      <c r="G59" s="68" t="str">
        <f t="shared" si="0"/>
        <v>2</v>
      </c>
      <c r="H59" s="21">
        <f>G59*summary!$D$13/'K_2.1'!$P$118</f>
        <v>16955.488636363636</v>
      </c>
      <c r="J59" s="9"/>
      <c r="K59" s="9"/>
      <c r="L59" s="9"/>
      <c r="M59" s="9"/>
      <c r="N59" s="9"/>
      <c r="O59" s="9">
        <v>71.557199999999995</v>
      </c>
      <c r="P59" s="9">
        <v>2</v>
      </c>
    </row>
    <row r="60" spans="1:16" x14ac:dyDescent="0.2">
      <c r="A60" s="19"/>
      <c r="B60" s="39" t="s">
        <v>202</v>
      </c>
      <c r="C60" s="20" t="s">
        <v>56</v>
      </c>
      <c r="D60" s="21">
        <v>65.0899</v>
      </c>
      <c r="E60" s="22">
        <v>4706</v>
      </c>
      <c r="F60" s="22">
        <v>7230</v>
      </c>
      <c r="G60" s="68" t="str">
        <f t="shared" si="0"/>
        <v>3</v>
      </c>
      <c r="H60" s="21">
        <f>G60*summary!$D$13/'K_2.1'!$P$118</f>
        <v>25433.232954545456</v>
      </c>
      <c r="J60" s="9"/>
      <c r="K60" s="9"/>
      <c r="L60" s="9"/>
      <c r="M60" s="9"/>
      <c r="N60" s="9"/>
      <c r="O60" s="9">
        <v>71.808700000000002</v>
      </c>
      <c r="P60" s="9">
        <v>3</v>
      </c>
    </row>
    <row r="61" spans="1:16" x14ac:dyDescent="0.2">
      <c r="A61" s="19"/>
      <c r="B61" s="39" t="s">
        <v>203</v>
      </c>
      <c r="C61" s="20" t="s">
        <v>311</v>
      </c>
      <c r="D61" s="21">
        <v>65.867500000000007</v>
      </c>
      <c r="E61" s="22">
        <v>4066</v>
      </c>
      <c r="F61" s="22">
        <v>6173</v>
      </c>
      <c r="G61" s="68" t="str">
        <f t="shared" si="0"/>
        <v>3</v>
      </c>
      <c r="H61" s="21">
        <f>G61*summary!$D$13/'K_2.1'!$P$118</f>
        <v>25433.232954545456</v>
      </c>
      <c r="J61" s="9"/>
      <c r="K61" s="9"/>
      <c r="L61" s="9"/>
      <c r="M61" s="9"/>
      <c r="N61" s="9"/>
      <c r="O61" s="9">
        <v>71.819800000000001</v>
      </c>
      <c r="P61" s="9">
        <v>3</v>
      </c>
    </row>
    <row r="62" spans="1:16" x14ac:dyDescent="0.2">
      <c r="A62" s="19"/>
      <c r="B62" s="39" t="s">
        <v>204</v>
      </c>
      <c r="C62" s="20" t="s">
        <v>312</v>
      </c>
      <c r="D62" s="21">
        <v>59.021099999999997</v>
      </c>
      <c r="E62" s="22">
        <v>3268</v>
      </c>
      <c r="F62" s="22">
        <v>5537</v>
      </c>
      <c r="G62" s="68" t="str">
        <f t="shared" si="0"/>
        <v>2</v>
      </c>
      <c r="H62" s="21">
        <f>G62*summary!$D$13/'K_2.1'!$P$118</f>
        <v>16955.488636363636</v>
      </c>
      <c r="J62" s="9"/>
      <c r="K62" s="9"/>
      <c r="L62" s="9"/>
      <c r="M62" s="9"/>
      <c r="N62" s="9"/>
      <c r="O62" s="9">
        <v>71.847999999999999</v>
      </c>
      <c r="P62" s="9">
        <v>2</v>
      </c>
    </row>
    <row r="63" spans="1:16" x14ac:dyDescent="0.2">
      <c r="A63" s="19"/>
      <c r="B63" s="39" t="s">
        <v>205</v>
      </c>
      <c r="C63" s="20" t="s">
        <v>313</v>
      </c>
      <c r="D63" s="21">
        <v>53.152900000000002</v>
      </c>
      <c r="E63" s="22">
        <v>8328</v>
      </c>
      <c r="F63" s="22">
        <v>15668</v>
      </c>
      <c r="G63" s="68" t="str">
        <f t="shared" si="0"/>
        <v>2</v>
      </c>
      <c r="H63" s="21">
        <f>G63*summary!$D$13/'K_2.1'!$P$118</f>
        <v>16955.488636363636</v>
      </c>
      <c r="J63" s="9"/>
      <c r="K63" s="9"/>
      <c r="L63" s="9"/>
      <c r="M63" s="9"/>
      <c r="N63" s="9"/>
      <c r="O63" s="9">
        <v>72.521799999999999</v>
      </c>
      <c r="P63" s="9">
        <v>2</v>
      </c>
    </row>
    <row r="64" spans="1:16" x14ac:dyDescent="0.2">
      <c r="A64" s="19"/>
      <c r="B64" s="39" t="s">
        <v>206</v>
      </c>
      <c r="C64" s="20" t="s">
        <v>314</v>
      </c>
      <c r="D64" s="21">
        <v>56.451799999999999</v>
      </c>
      <c r="E64" s="22">
        <v>3863</v>
      </c>
      <c r="F64" s="22">
        <v>6843</v>
      </c>
      <c r="G64" s="68" t="str">
        <f t="shared" si="0"/>
        <v>2</v>
      </c>
      <c r="H64" s="21">
        <f>G64*summary!$D$13/'K_2.1'!$P$118</f>
        <v>16955.488636363636</v>
      </c>
      <c r="J64" s="9"/>
      <c r="K64" s="9"/>
      <c r="L64" s="9"/>
      <c r="M64" s="9"/>
      <c r="N64" s="9"/>
      <c r="O64" s="9">
        <v>74.389300000000006</v>
      </c>
      <c r="P64" s="9">
        <v>2</v>
      </c>
    </row>
    <row r="65" spans="1:16" x14ac:dyDescent="0.2">
      <c r="A65" s="19"/>
      <c r="B65" s="39" t="s">
        <v>207</v>
      </c>
      <c r="C65" s="20" t="s">
        <v>315</v>
      </c>
      <c r="D65" s="21">
        <v>62.745100000000001</v>
      </c>
      <c r="E65" s="22">
        <v>5088</v>
      </c>
      <c r="F65" s="22">
        <v>8109</v>
      </c>
      <c r="G65" s="68" t="str">
        <f t="shared" si="0"/>
        <v>3</v>
      </c>
      <c r="H65" s="21">
        <f>G65*summary!$D$13/'K_2.1'!$P$118</f>
        <v>25433.232954545456</v>
      </c>
      <c r="J65" s="9"/>
      <c r="K65" s="9"/>
      <c r="L65" s="9"/>
      <c r="M65" s="9"/>
      <c r="N65" s="9"/>
      <c r="O65" s="9">
        <v>74.480599999999995</v>
      </c>
      <c r="P65" s="9">
        <v>3</v>
      </c>
    </row>
    <row r="66" spans="1:16" x14ac:dyDescent="0.2">
      <c r="A66" s="19"/>
      <c r="B66" s="39" t="s">
        <v>208</v>
      </c>
      <c r="C66" s="20" t="s">
        <v>316</v>
      </c>
      <c r="D66" s="21">
        <v>72.521799999999999</v>
      </c>
      <c r="E66" s="22">
        <v>4653</v>
      </c>
      <c r="F66" s="22">
        <v>6416</v>
      </c>
      <c r="G66" s="68" t="str">
        <f t="shared" si="0"/>
        <v>4</v>
      </c>
      <c r="H66" s="21">
        <f>G66*summary!$D$13/'K_2.1'!$P$118</f>
        <v>33910.977272727272</v>
      </c>
      <c r="J66" s="9"/>
      <c r="K66" s="9"/>
      <c r="L66" s="9"/>
      <c r="M66" s="9"/>
      <c r="N66" s="9"/>
      <c r="O66" s="9">
        <v>74.596199999999996</v>
      </c>
      <c r="P66" s="9">
        <v>4</v>
      </c>
    </row>
    <row r="67" spans="1:16" x14ac:dyDescent="0.2">
      <c r="A67" s="19"/>
      <c r="B67" s="39" t="s">
        <v>209</v>
      </c>
      <c r="C67" s="20" t="s">
        <v>317</v>
      </c>
      <c r="D67" s="21">
        <v>63.159399999999998</v>
      </c>
      <c r="E67" s="22">
        <v>4466</v>
      </c>
      <c r="F67" s="22">
        <v>7071</v>
      </c>
      <c r="G67" s="68" t="str">
        <f t="shared" si="0"/>
        <v>3</v>
      </c>
      <c r="H67" s="21">
        <f>G67*summary!$D$13/'K_2.1'!$P$118</f>
        <v>25433.232954545456</v>
      </c>
      <c r="J67" s="9"/>
      <c r="K67" s="9"/>
      <c r="L67" s="9"/>
      <c r="M67" s="9"/>
      <c r="N67" s="9"/>
      <c r="O67" s="9">
        <v>74.993099999999998</v>
      </c>
      <c r="P67" s="9">
        <v>3</v>
      </c>
    </row>
    <row r="68" spans="1:16" x14ac:dyDescent="0.2">
      <c r="A68" s="19"/>
      <c r="B68" s="39" t="s">
        <v>210</v>
      </c>
      <c r="C68" s="20" t="s">
        <v>318</v>
      </c>
      <c r="D68" s="21">
        <v>62.287100000000002</v>
      </c>
      <c r="E68" s="22">
        <v>7462</v>
      </c>
      <c r="F68" s="22">
        <v>11980</v>
      </c>
      <c r="G68" s="68" t="str">
        <f t="shared" si="0"/>
        <v>3</v>
      </c>
      <c r="H68" s="21">
        <f>G68*summary!$D$13/'K_2.1'!$P$118</f>
        <v>25433.232954545456</v>
      </c>
      <c r="J68" s="9"/>
      <c r="K68" s="9"/>
      <c r="L68" s="9"/>
      <c r="M68" s="9"/>
      <c r="N68" s="9"/>
      <c r="O68" s="9">
        <v>75.128600000000006</v>
      </c>
      <c r="P68" s="9">
        <v>3</v>
      </c>
    </row>
    <row r="69" spans="1:16" x14ac:dyDescent="0.2">
      <c r="A69" s="19"/>
      <c r="B69" s="39" t="s">
        <v>211</v>
      </c>
      <c r="C69" s="20" t="s">
        <v>319</v>
      </c>
      <c r="D69" s="21">
        <v>77.052499999999995</v>
      </c>
      <c r="E69" s="22">
        <v>2703</v>
      </c>
      <c r="F69" s="22">
        <v>3508</v>
      </c>
      <c r="G69" s="68" t="str">
        <f t="shared" ref="G69:G117" si="1">IF(D69&gt;=$K$18,"5",IF(D69&gt;=$K$19,"4",IF(D69&gt;=$K$20,"3",IF(D69&gt;=$K$21,"2","1"))))</f>
        <v>4</v>
      </c>
      <c r="H69" s="21">
        <f>G69*summary!$D$13/'K_2.1'!$P$118</f>
        <v>33910.977272727272</v>
      </c>
      <c r="J69" s="9"/>
      <c r="K69" s="9"/>
      <c r="L69" s="9"/>
      <c r="M69" s="9"/>
      <c r="N69" s="9"/>
      <c r="O69" s="9">
        <v>75.713399999999993</v>
      </c>
      <c r="P69" s="9">
        <v>4</v>
      </c>
    </row>
    <row r="70" spans="1:16" x14ac:dyDescent="0.2">
      <c r="A70" s="19"/>
      <c r="B70" s="39" t="s">
        <v>212</v>
      </c>
      <c r="C70" s="20" t="s">
        <v>320</v>
      </c>
      <c r="D70" s="21">
        <v>43.671700000000001</v>
      </c>
      <c r="E70" s="22">
        <v>3554</v>
      </c>
      <c r="F70" s="22">
        <v>8138</v>
      </c>
      <c r="G70" s="68" t="str">
        <f t="shared" si="1"/>
        <v>1</v>
      </c>
      <c r="H70" s="21">
        <f>G70*summary!$D$13/'K_2.1'!$P$118</f>
        <v>8477.744318181818</v>
      </c>
      <c r="J70" s="9"/>
      <c r="K70" s="9"/>
      <c r="L70" s="9"/>
      <c r="M70" s="9"/>
      <c r="N70" s="9"/>
      <c r="O70" s="9">
        <v>75.791600000000003</v>
      </c>
      <c r="P70" s="9">
        <v>1</v>
      </c>
    </row>
    <row r="71" spans="1:16" x14ac:dyDescent="0.2">
      <c r="A71" s="19"/>
      <c r="B71" s="39" t="s">
        <v>213</v>
      </c>
      <c r="C71" s="20" t="s">
        <v>321</v>
      </c>
      <c r="D71" s="21">
        <v>68.374600000000001</v>
      </c>
      <c r="E71" s="22">
        <v>2869</v>
      </c>
      <c r="F71" s="22">
        <v>4196</v>
      </c>
      <c r="G71" s="68" t="str">
        <f t="shared" si="1"/>
        <v>3</v>
      </c>
      <c r="H71" s="21">
        <f>G71*summary!$D$13/'K_2.1'!$P$118</f>
        <v>25433.232954545456</v>
      </c>
      <c r="J71" s="9"/>
      <c r="K71" s="9"/>
      <c r="L71" s="9"/>
      <c r="M71" s="9"/>
      <c r="N71" s="9"/>
      <c r="O71" s="9">
        <v>76.496300000000005</v>
      </c>
      <c r="P71" s="9">
        <v>3</v>
      </c>
    </row>
    <row r="72" spans="1:16" x14ac:dyDescent="0.2">
      <c r="A72" s="19"/>
      <c r="B72" s="40" t="s">
        <v>214</v>
      </c>
      <c r="C72" s="26" t="s">
        <v>322</v>
      </c>
      <c r="D72" s="27">
        <v>70.173299999999998</v>
      </c>
      <c r="E72" s="28">
        <v>1174</v>
      </c>
      <c r="F72" s="28">
        <v>1673</v>
      </c>
      <c r="G72" s="69" t="str">
        <f t="shared" si="1"/>
        <v>4</v>
      </c>
      <c r="H72" s="27">
        <f>G72*summary!$D$13/'K_2.1'!$P$118</f>
        <v>33910.977272727272</v>
      </c>
      <c r="J72" s="9"/>
      <c r="K72" s="9"/>
      <c r="L72" s="9"/>
      <c r="M72" s="9"/>
      <c r="N72" s="9"/>
      <c r="O72" s="9">
        <v>77.052499999999995</v>
      </c>
      <c r="P72" s="9">
        <v>4</v>
      </c>
    </row>
    <row r="73" spans="1:16" x14ac:dyDescent="0.2">
      <c r="A73" s="29" t="s">
        <v>323</v>
      </c>
      <c r="B73" s="41" t="s">
        <v>215</v>
      </c>
      <c r="C73" s="30" t="s">
        <v>324</v>
      </c>
      <c r="D73" s="31">
        <v>79.616600000000005</v>
      </c>
      <c r="E73" s="32">
        <v>10507</v>
      </c>
      <c r="F73" s="32">
        <v>13197</v>
      </c>
      <c r="G73" s="70" t="str">
        <f t="shared" si="1"/>
        <v>5</v>
      </c>
      <c r="H73" s="31">
        <f>G73*summary!$D$13/'K_2.1'!$P$118</f>
        <v>42388.721590909088</v>
      </c>
      <c r="J73" s="9"/>
      <c r="K73" s="9"/>
      <c r="L73" s="9"/>
      <c r="M73" s="9"/>
      <c r="N73" s="9"/>
      <c r="O73" s="9">
        <v>77.224199999999996</v>
      </c>
      <c r="P73" s="9">
        <v>5</v>
      </c>
    </row>
    <row r="74" spans="1:16" x14ac:dyDescent="0.2">
      <c r="A74" s="19"/>
      <c r="B74" s="39" t="s">
        <v>216</v>
      </c>
      <c r="C74" s="20" t="s">
        <v>325</v>
      </c>
      <c r="D74" s="21">
        <v>85.441400000000002</v>
      </c>
      <c r="E74" s="22">
        <v>3668</v>
      </c>
      <c r="F74" s="22">
        <v>4293</v>
      </c>
      <c r="G74" s="68" t="str">
        <f t="shared" si="1"/>
        <v>5</v>
      </c>
      <c r="H74" s="21">
        <f>G74*summary!$D$13/'K_2.1'!$P$118</f>
        <v>42388.721590909088</v>
      </c>
      <c r="J74" s="9"/>
      <c r="K74" s="9"/>
      <c r="L74" s="9"/>
      <c r="M74" s="9"/>
      <c r="N74" s="9"/>
      <c r="O74" s="9">
        <v>77.654799999999994</v>
      </c>
      <c r="P74" s="9">
        <v>5</v>
      </c>
    </row>
    <row r="75" spans="1:16" x14ac:dyDescent="0.2">
      <c r="A75" s="19"/>
      <c r="B75" s="39" t="s">
        <v>217</v>
      </c>
      <c r="C75" s="20" t="s">
        <v>326</v>
      </c>
      <c r="D75" s="21">
        <v>71.847999999999999</v>
      </c>
      <c r="E75" s="22">
        <v>3915</v>
      </c>
      <c r="F75" s="22">
        <v>5449</v>
      </c>
      <c r="G75" s="68" t="str">
        <f t="shared" si="1"/>
        <v>4</v>
      </c>
      <c r="H75" s="21">
        <f>G75*summary!$D$13/'K_2.1'!$P$118</f>
        <v>33910.977272727272</v>
      </c>
      <c r="J75" s="9"/>
      <c r="K75" s="9"/>
      <c r="L75" s="9"/>
      <c r="M75" s="9"/>
      <c r="N75" s="9"/>
      <c r="O75" s="9">
        <v>78.391300000000001</v>
      </c>
      <c r="P75" s="9">
        <v>4</v>
      </c>
    </row>
    <row r="76" spans="1:16" x14ac:dyDescent="0.2">
      <c r="A76" s="19"/>
      <c r="B76" s="39" t="s">
        <v>218</v>
      </c>
      <c r="C76" s="20" t="s">
        <v>327</v>
      </c>
      <c r="D76" s="21">
        <v>80.794600000000003</v>
      </c>
      <c r="E76" s="22">
        <v>10025</v>
      </c>
      <c r="F76" s="22">
        <v>12408</v>
      </c>
      <c r="G76" s="68" t="str">
        <f t="shared" si="1"/>
        <v>5</v>
      </c>
      <c r="H76" s="21">
        <f>G76*summary!$D$13/'K_2.1'!$P$118</f>
        <v>42388.721590909088</v>
      </c>
      <c r="J76" s="9"/>
      <c r="K76" s="9"/>
      <c r="L76" s="9"/>
      <c r="M76" s="9"/>
      <c r="N76" s="9"/>
      <c r="O76" s="9">
        <v>78.396699999999996</v>
      </c>
      <c r="P76" s="9">
        <v>5</v>
      </c>
    </row>
    <row r="77" spans="1:16" x14ac:dyDescent="0.2">
      <c r="A77" s="19"/>
      <c r="B77" s="39" t="s">
        <v>219</v>
      </c>
      <c r="C77" s="20" t="s">
        <v>328</v>
      </c>
      <c r="D77" s="21">
        <v>82.4636</v>
      </c>
      <c r="E77" s="22">
        <v>6748</v>
      </c>
      <c r="F77" s="22">
        <v>8183</v>
      </c>
      <c r="G77" s="68" t="str">
        <f t="shared" si="1"/>
        <v>5</v>
      </c>
      <c r="H77" s="21">
        <f>G77*summary!$D$13/'K_2.1'!$P$118</f>
        <v>42388.721590909088</v>
      </c>
      <c r="J77" s="9"/>
      <c r="K77" s="9"/>
      <c r="L77" s="9"/>
      <c r="M77" s="9"/>
      <c r="N77" s="9"/>
      <c r="O77" s="9">
        <v>79.175200000000004</v>
      </c>
      <c r="P77" s="9">
        <v>5</v>
      </c>
    </row>
    <row r="78" spans="1:16" x14ac:dyDescent="0.2">
      <c r="A78" s="19"/>
      <c r="B78" s="39" t="s">
        <v>220</v>
      </c>
      <c r="C78" s="20" t="s">
        <v>329</v>
      </c>
      <c r="D78" s="21">
        <v>80.040999999999997</v>
      </c>
      <c r="E78" s="22">
        <v>12869</v>
      </c>
      <c r="F78" s="22">
        <v>16078</v>
      </c>
      <c r="G78" s="68" t="str">
        <f t="shared" si="1"/>
        <v>5</v>
      </c>
      <c r="H78" s="21">
        <f>G78*summary!$D$13/'K_2.1'!$P$118</f>
        <v>42388.721590909088</v>
      </c>
      <c r="J78" s="9"/>
      <c r="K78" s="9"/>
      <c r="L78" s="9"/>
      <c r="M78" s="9"/>
      <c r="N78" s="9"/>
      <c r="O78" s="9">
        <v>79.4191</v>
      </c>
      <c r="P78" s="9">
        <v>5</v>
      </c>
    </row>
    <row r="79" spans="1:16" x14ac:dyDescent="0.2">
      <c r="A79" s="33"/>
      <c r="B79" s="42" t="s">
        <v>221</v>
      </c>
      <c r="C79" s="34" t="s">
        <v>330</v>
      </c>
      <c r="D79" s="35">
        <v>85.581999999999994</v>
      </c>
      <c r="E79" s="36">
        <v>4345</v>
      </c>
      <c r="F79" s="36">
        <v>5077</v>
      </c>
      <c r="G79" s="71" t="str">
        <f t="shared" si="1"/>
        <v>5</v>
      </c>
      <c r="H79" s="35">
        <f>G79*summary!$D$13/'K_2.1'!$P$118</f>
        <v>42388.721590909088</v>
      </c>
      <c r="J79" s="9"/>
      <c r="K79" s="9"/>
      <c r="L79" s="9"/>
      <c r="M79" s="9"/>
      <c r="N79" s="9"/>
      <c r="O79" s="9">
        <v>79.616600000000005</v>
      </c>
      <c r="P79" s="9">
        <v>5</v>
      </c>
    </row>
    <row r="80" spans="1:16" x14ac:dyDescent="0.2">
      <c r="A80" s="29" t="s">
        <v>331</v>
      </c>
      <c r="B80" s="41" t="s">
        <v>222</v>
      </c>
      <c r="C80" s="30" t="s">
        <v>332</v>
      </c>
      <c r="D80" s="31">
        <v>67.445899999999995</v>
      </c>
      <c r="E80" s="32">
        <v>31448</v>
      </c>
      <c r="F80" s="32">
        <v>46627</v>
      </c>
      <c r="G80" s="70" t="str">
        <f t="shared" si="1"/>
        <v>3</v>
      </c>
      <c r="H80" s="31">
        <f>G80*summary!$D$13/'K_2.1'!$P$118</f>
        <v>25433.232954545456</v>
      </c>
      <c r="J80" s="9"/>
      <c r="K80" s="9"/>
      <c r="L80" s="9"/>
      <c r="M80" s="9"/>
      <c r="N80" s="9"/>
      <c r="O80" s="9">
        <v>80.040999999999997</v>
      </c>
      <c r="P80" s="9">
        <v>3</v>
      </c>
    </row>
    <row r="81" spans="1:16" x14ac:dyDescent="0.2">
      <c r="A81" s="19"/>
      <c r="B81" s="39" t="s">
        <v>223</v>
      </c>
      <c r="C81" s="20" t="s">
        <v>333</v>
      </c>
      <c r="D81" s="21">
        <v>69.431399999999996</v>
      </c>
      <c r="E81" s="22">
        <v>12297</v>
      </c>
      <c r="F81" s="22">
        <v>17711</v>
      </c>
      <c r="G81" s="68" t="str">
        <f t="shared" si="1"/>
        <v>3</v>
      </c>
      <c r="H81" s="21">
        <f>G81*summary!$D$13/'K_2.1'!$P$118</f>
        <v>25433.232954545456</v>
      </c>
      <c r="J81" s="9"/>
      <c r="K81" s="9"/>
      <c r="L81" s="9"/>
      <c r="M81" s="9"/>
      <c r="N81" s="9"/>
      <c r="O81" s="9">
        <v>80.794600000000003</v>
      </c>
      <c r="P81" s="9">
        <v>3</v>
      </c>
    </row>
    <row r="82" spans="1:16" x14ac:dyDescent="0.2">
      <c r="A82" s="19"/>
      <c r="B82" s="39" t="s">
        <v>224</v>
      </c>
      <c r="C82" s="20" t="s">
        <v>334</v>
      </c>
      <c r="D82" s="21">
        <v>75.791600000000003</v>
      </c>
      <c r="E82" s="22">
        <v>12135</v>
      </c>
      <c r="F82" s="22">
        <v>16011</v>
      </c>
      <c r="G82" s="68" t="str">
        <f t="shared" si="1"/>
        <v>4</v>
      </c>
      <c r="H82" s="21">
        <f>G82*summary!$D$13/'K_2.1'!$P$118</f>
        <v>33910.977272727272</v>
      </c>
      <c r="J82" s="9"/>
      <c r="K82" s="9"/>
      <c r="L82" s="9"/>
      <c r="M82" s="9"/>
      <c r="N82" s="9"/>
      <c r="O82" s="9">
        <v>80.830299999999994</v>
      </c>
      <c r="P82" s="9">
        <v>4</v>
      </c>
    </row>
    <row r="83" spans="1:16" x14ac:dyDescent="0.2">
      <c r="A83" s="19"/>
      <c r="B83" s="39" t="s">
        <v>225</v>
      </c>
      <c r="C83" s="20" t="s">
        <v>335</v>
      </c>
      <c r="D83" s="21">
        <v>59.467700000000001</v>
      </c>
      <c r="E83" s="22">
        <v>12154</v>
      </c>
      <c r="F83" s="22">
        <v>20438</v>
      </c>
      <c r="G83" s="68" t="str">
        <f t="shared" si="1"/>
        <v>2</v>
      </c>
      <c r="H83" s="21">
        <f>G83*summary!$D$13/'K_2.1'!$P$118</f>
        <v>16955.488636363636</v>
      </c>
      <c r="J83" s="9"/>
      <c r="K83" s="9"/>
      <c r="L83" s="9"/>
      <c r="M83" s="9"/>
      <c r="N83" s="9"/>
      <c r="O83" s="9">
        <v>81.448300000000003</v>
      </c>
      <c r="P83" s="9">
        <v>2</v>
      </c>
    </row>
    <row r="84" spans="1:16" x14ac:dyDescent="0.2">
      <c r="A84" s="19"/>
      <c r="B84" s="39" t="s">
        <v>226</v>
      </c>
      <c r="C84" s="20" t="s">
        <v>336</v>
      </c>
      <c r="D84" s="21">
        <v>68.330799999999996</v>
      </c>
      <c r="E84" s="22">
        <v>15932</v>
      </c>
      <c r="F84" s="22">
        <v>23316</v>
      </c>
      <c r="G84" s="68" t="str">
        <f t="shared" si="1"/>
        <v>3</v>
      </c>
      <c r="H84" s="21">
        <f>G84*summary!$D$13/'K_2.1'!$P$118</f>
        <v>25433.232954545456</v>
      </c>
      <c r="J84" s="9"/>
      <c r="K84" s="9"/>
      <c r="L84" s="9"/>
      <c r="M84" s="9"/>
      <c r="N84" s="9"/>
      <c r="O84" s="9">
        <v>82.304299999999998</v>
      </c>
      <c r="P84" s="9">
        <v>3</v>
      </c>
    </row>
    <row r="85" spans="1:16" x14ac:dyDescent="0.2">
      <c r="A85" s="19"/>
      <c r="B85" s="39" t="s">
        <v>227</v>
      </c>
      <c r="C85" s="20" t="s">
        <v>337</v>
      </c>
      <c r="D85" s="21">
        <v>81.448300000000003</v>
      </c>
      <c r="E85" s="22">
        <v>8728</v>
      </c>
      <c r="F85" s="22">
        <v>10716</v>
      </c>
      <c r="G85" s="68" t="str">
        <f t="shared" si="1"/>
        <v>5</v>
      </c>
      <c r="H85" s="21">
        <f>G85*summary!$D$13/'K_2.1'!$P$118</f>
        <v>42388.721590909088</v>
      </c>
      <c r="J85" s="9"/>
      <c r="K85" s="9"/>
      <c r="L85" s="9"/>
      <c r="M85" s="9"/>
      <c r="N85" s="9"/>
      <c r="O85" s="9">
        <v>82.4636</v>
      </c>
      <c r="P85" s="9">
        <v>5</v>
      </c>
    </row>
    <row r="86" spans="1:16" x14ac:dyDescent="0.2">
      <c r="A86" s="19"/>
      <c r="B86" s="39" t="s">
        <v>228</v>
      </c>
      <c r="C86" s="20" t="s">
        <v>338</v>
      </c>
      <c r="D86" s="21">
        <v>64.484800000000007</v>
      </c>
      <c r="E86" s="22">
        <v>4788</v>
      </c>
      <c r="F86" s="22">
        <v>7425</v>
      </c>
      <c r="G86" s="68" t="str">
        <f t="shared" si="1"/>
        <v>3</v>
      </c>
      <c r="H86" s="21">
        <f>G86*summary!$D$13/'K_2.1'!$P$118</f>
        <v>25433.232954545456</v>
      </c>
      <c r="J86" s="9"/>
      <c r="K86" s="9"/>
      <c r="L86" s="9"/>
      <c r="M86" s="9"/>
      <c r="N86" s="9"/>
      <c r="O86" s="9">
        <v>83.697500000000005</v>
      </c>
      <c r="P86" s="9">
        <v>3</v>
      </c>
    </row>
    <row r="87" spans="1:16" x14ac:dyDescent="0.2">
      <c r="A87" s="19"/>
      <c r="B87" s="39" t="s">
        <v>229</v>
      </c>
      <c r="C87" s="20" t="s">
        <v>339</v>
      </c>
      <c r="D87" s="21">
        <v>85.974199999999996</v>
      </c>
      <c r="E87" s="22">
        <v>4867</v>
      </c>
      <c r="F87" s="22">
        <v>5661</v>
      </c>
      <c r="G87" s="68" t="str">
        <f t="shared" si="1"/>
        <v>5</v>
      </c>
      <c r="H87" s="21">
        <f>G87*summary!$D$13/'K_2.1'!$P$118</f>
        <v>42388.721590909088</v>
      </c>
      <c r="J87" s="9"/>
      <c r="K87" s="9"/>
      <c r="L87" s="9"/>
      <c r="M87" s="9"/>
      <c r="N87" s="9"/>
      <c r="O87" s="9">
        <v>84.656199999999998</v>
      </c>
      <c r="P87" s="9">
        <v>5</v>
      </c>
    </row>
    <row r="88" spans="1:16" x14ac:dyDescent="0.2">
      <c r="A88" s="19"/>
      <c r="B88" s="39" t="s">
        <v>230</v>
      </c>
      <c r="C88" s="20" t="s">
        <v>340</v>
      </c>
      <c r="D88" s="21">
        <v>74.596199999999996</v>
      </c>
      <c r="E88" s="22">
        <v>4942</v>
      </c>
      <c r="F88" s="22">
        <v>6625</v>
      </c>
      <c r="G88" s="68" t="str">
        <f t="shared" si="1"/>
        <v>4</v>
      </c>
      <c r="H88" s="21">
        <f>G88*summary!$D$13/'K_2.1'!$P$118</f>
        <v>33910.977272727272</v>
      </c>
      <c r="J88" s="9"/>
      <c r="K88" s="9"/>
      <c r="L88" s="9"/>
      <c r="M88" s="9"/>
      <c r="N88" s="9"/>
      <c r="O88" s="9">
        <v>84.895200000000003</v>
      </c>
      <c r="P88" s="9">
        <v>4</v>
      </c>
    </row>
    <row r="89" spans="1:16" x14ac:dyDescent="0.2">
      <c r="A89" s="19"/>
      <c r="B89" s="39" t="s">
        <v>231</v>
      </c>
      <c r="C89" s="20" t="s">
        <v>341</v>
      </c>
      <c r="D89" s="21">
        <v>71.808700000000002</v>
      </c>
      <c r="E89" s="22">
        <v>4911</v>
      </c>
      <c r="F89" s="22">
        <v>6839</v>
      </c>
      <c r="G89" s="68" t="str">
        <f t="shared" si="1"/>
        <v>4</v>
      </c>
      <c r="H89" s="21">
        <f>G89*summary!$D$13/'K_2.1'!$P$118</f>
        <v>33910.977272727272</v>
      </c>
      <c r="J89" s="9"/>
      <c r="K89" s="9"/>
      <c r="L89" s="9"/>
      <c r="M89" s="9"/>
      <c r="N89" s="9"/>
      <c r="O89" s="9">
        <v>85.441400000000002</v>
      </c>
      <c r="P89" s="9">
        <v>4</v>
      </c>
    </row>
    <row r="90" spans="1:16" x14ac:dyDescent="0.2">
      <c r="A90" s="19"/>
      <c r="B90" s="39" t="s">
        <v>232</v>
      </c>
      <c r="C90" s="20" t="s">
        <v>342</v>
      </c>
      <c r="D90" s="21">
        <v>56.444600000000001</v>
      </c>
      <c r="E90" s="22">
        <v>4966</v>
      </c>
      <c r="F90" s="22">
        <v>8798</v>
      </c>
      <c r="G90" s="68" t="str">
        <f t="shared" si="1"/>
        <v>2</v>
      </c>
      <c r="H90" s="21">
        <f>G90*summary!$D$13/'K_2.1'!$P$118</f>
        <v>16955.488636363636</v>
      </c>
      <c r="J90" s="9"/>
      <c r="K90" s="9"/>
      <c r="L90" s="9"/>
      <c r="M90" s="9"/>
      <c r="N90" s="9"/>
      <c r="O90" s="9">
        <v>85.581999999999994</v>
      </c>
      <c r="P90" s="9">
        <v>2</v>
      </c>
    </row>
    <row r="91" spans="1:16" x14ac:dyDescent="0.2">
      <c r="A91" s="19"/>
      <c r="B91" s="39" t="s">
        <v>233</v>
      </c>
      <c r="C91" s="20" t="s">
        <v>343</v>
      </c>
      <c r="D91" s="21">
        <v>30.979800000000001</v>
      </c>
      <c r="E91" s="22">
        <v>781</v>
      </c>
      <c r="F91" s="22">
        <v>2521</v>
      </c>
      <c r="G91" s="68" t="str">
        <f t="shared" si="1"/>
        <v>1</v>
      </c>
      <c r="H91" s="21">
        <f>G91*summary!$D$13/'K_2.1'!$P$118</f>
        <v>8477.744318181818</v>
      </c>
      <c r="J91" s="9"/>
      <c r="K91" s="9"/>
      <c r="L91" s="9"/>
      <c r="M91" s="9"/>
      <c r="N91" s="9"/>
      <c r="O91" s="9">
        <v>85.974199999999996</v>
      </c>
      <c r="P91" s="9">
        <v>1</v>
      </c>
    </row>
    <row r="92" spans="1:16" x14ac:dyDescent="0.2">
      <c r="A92" s="33"/>
      <c r="B92" s="42" t="s">
        <v>234</v>
      </c>
      <c r="C92" s="34" t="s">
        <v>344</v>
      </c>
      <c r="D92" s="35">
        <v>9.4827999999999992</v>
      </c>
      <c r="E92" s="36">
        <v>11</v>
      </c>
      <c r="F92" s="36">
        <v>116</v>
      </c>
      <c r="G92" s="71" t="str">
        <f t="shared" si="1"/>
        <v>1</v>
      </c>
      <c r="H92" s="35">
        <f>G92*summary!$D$13/'K_2.1'!$P$118</f>
        <v>8477.744318181818</v>
      </c>
      <c r="J92" s="9"/>
      <c r="K92" s="9"/>
      <c r="L92" s="9"/>
      <c r="M92" s="9"/>
      <c r="N92" s="9"/>
      <c r="O92" s="9">
        <v>86.061899999999994</v>
      </c>
      <c r="P92" s="9">
        <v>1</v>
      </c>
    </row>
    <row r="93" spans="1:16" x14ac:dyDescent="0.2">
      <c r="A93" s="15" t="s">
        <v>345</v>
      </c>
      <c r="B93" s="38" t="s">
        <v>235</v>
      </c>
      <c r="C93" s="16" t="s">
        <v>346</v>
      </c>
      <c r="D93" s="17">
        <v>79.175200000000004</v>
      </c>
      <c r="E93" s="18">
        <v>10809</v>
      </c>
      <c r="F93" s="18">
        <v>13652</v>
      </c>
      <c r="G93" s="67" t="str">
        <f t="shared" si="1"/>
        <v>4</v>
      </c>
      <c r="H93" s="17">
        <f>G93*summary!$D$13/'K_2.1'!$P$118</f>
        <v>33910.977272727272</v>
      </c>
      <c r="J93" s="9"/>
      <c r="K93" s="9"/>
      <c r="L93" s="9"/>
      <c r="M93" s="9"/>
      <c r="N93" s="9"/>
      <c r="O93" s="9">
        <v>86.605199999999996</v>
      </c>
      <c r="P93" s="9">
        <v>4</v>
      </c>
    </row>
    <row r="94" spans="1:16" x14ac:dyDescent="0.2">
      <c r="A94" s="19"/>
      <c r="B94" s="39" t="s">
        <v>236</v>
      </c>
      <c r="C94" s="20" t="s">
        <v>347</v>
      </c>
      <c r="D94" s="21">
        <v>83.697500000000005</v>
      </c>
      <c r="E94" s="22">
        <v>11033</v>
      </c>
      <c r="F94" s="22">
        <v>13182</v>
      </c>
      <c r="G94" s="68" t="str">
        <f t="shared" si="1"/>
        <v>5</v>
      </c>
      <c r="H94" s="21">
        <f>G94*summary!$D$13/'K_2.1'!$P$118</f>
        <v>42388.721590909088</v>
      </c>
      <c r="J94" s="9"/>
      <c r="K94" s="9"/>
      <c r="L94" s="9"/>
      <c r="M94" s="9"/>
      <c r="N94" s="9"/>
      <c r="O94" s="9">
        <v>88.557000000000002</v>
      </c>
      <c r="P94" s="9">
        <v>5</v>
      </c>
    </row>
    <row r="95" spans="1:16" x14ac:dyDescent="0.2">
      <c r="A95" s="19"/>
      <c r="B95" s="39" t="s">
        <v>237</v>
      </c>
      <c r="C95" s="20" t="s">
        <v>348</v>
      </c>
      <c r="D95" s="21">
        <v>79.4191</v>
      </c>
      <c r="E95" s="22">
        <v>5715</v>
      </c>
      <c r="F95" s="22">
        <v>7196</v>
      </c>
      <c r="G95" s="68" t="str">
        <f t="shared" si="1"/>
        <v>4</v>
      </c>
      <c r="H95" s="21">
        <f>G95*summary!$D$13/'K_2.1'!$P$118</f>
        <v>33910.977272727272</v>
      </c>
      <c r="J95" s="9"/>
      <c r="K95" s="9"/>
      <c r="L95" s="9"/>
      <c r="M95" s="9"/>
      <c r="N95" s="9"/>
      <c r="O95" s="9">
        <v>91.169600000000003</v>
      </c>
      <c r="P95" s="9">
        <v>4</v>
      </c>
    </row>
    <row r="96" spans="1:16" x14ac:dyDescent="0.2">
      <c r="A96" s="19"/>
      <c r="B96" s="39" t="s">
        <v>238</v>
      </c>
      <c r="C96" s="20" t="s">
        <v>349</v>
      </c>
      <c r="D96" s="21">
        <v>84.656199999999998</v>
      </c>
      <c r="E96" s="22">
        <v>5578</v>
      </c>
      <c r="F96" s="22">
        <v>6589</v>
      </c>
      <c r="G96" s="68" t="str">
        <f t="shared" si="1"/>
        <v>5</v>
      </c>
      <c r="H96" s="21">
        <f>G96*summary!$D$13/'K_2.1'!$P$118</f>
        <v>42388.721590909088</v>
      </c>
      <c r="J96" s="9"/>
      <c r="K96" s="9"/>
      <c r="L96" s="9"/>
      <c r="M96" s="9"/>
      <c r="N96" s="9"/>
      <c r="O96" s="9">
        <v>91.776399999999995</v>
      </c>
      <c r="P96" s="9">
        <v>5</v>
      </c>
    </row>
    <row r="97" spans="1:16" x14ac:dyDescent="0.2">
      <c r="A97" s="19"/>
      <c r="B97" s="39" t="s">
        <v>239</v>
      </c>
      <c r="C97" s="20" t="s">
        <v>350</v>
      </c>
      <c r="D97" s="21">
        <v>70.568799999999996</v>
      </c>
      <c r="E97" s="22">
        <v>2345</v>
      </c>
      <c r="F97" s="22">
        <v>3323</v>
      </c>
      <c r="G97" s="68" t="str">
        <f t="shared" si="1"/>
        <v>4</v>
      </c>
      <c r="H97" s="21">
        <f>G97*summary!$D$13/'K_2.1'!$P$118</f>
        <v>33910.977272727272</v>
      </c>
      <c r="J97" s="9"/>
      <c r="K97" s="9"/>
      <c r="L97" s="9"/>
      <c r="M97" s="9"/>
      <c r="N97" s="9"/>
      <c r="O97" s="9">
        <v>91.994900000000001</v>
      </c>
      <c r="P97" s="9">
        <v>4</v>
      </c>
    </row>
    <row r="98" spans="1:16" x14ac:dyDescent="0.2">
      <c r="A98" s="19"/>
      <c r="B98" s="40" t="s">
        <v>240</v>
      </c>
      <c r="C98" s="26" t="s">
        <v>351</v>
      </c>
      <c r="D98" s="27">
        <v>69.503799999999998</v>
      </c>
      <c r="E98" s="28">
        <v>1821</v>
      </c>
      <c r="F98" s="28">
        <v>2620</v>
      </c>
      <c r="G98" s="69" t="str">
        <f t="shared" si="1"/>
        <v>3</v>
      </c>
      <c r="H98" s="27">
        <f>G98*summary!$D$13/'K_2.1'!$P$118</f>
        <v>25433.232954545456</v>
      </c>
      <c r="J98" s="9"/>
      <c r="K98" s="9"/>
      <c r="L98" s="9"/>
      <c r="M98" s="9"/>
      <c r="N98" s="9"/>
      <c r="O98" s="9">
        <v>92.098600000000005</v>
      </c>
      <c r="P98" s="9">
        <v>3</v>
      </c>
    </row>
    <row r="99" spans="1:16" x14ac:dyDescent="0.2">
      <c r="A99" s="29" t="s">
        <v>352</v>
      </c>
      <c r="B99" s="41" t="s">
        <v>241</v>
      </c>
      <c r="C99" s="30" t="s">
        <v>353</v>
      </c>
      <c r="D99" s="31">
        <v>58.758299999999998</v>
      </c>
      <c r="E99" s="32">
        <v>24048</v>
      </c>
      <c r="F99" s="32">
        <v>40927</v>
      </c>
      <c r="G99" s="70" t="str">
        <f t="shared" si="1"/>
        <v>2</v>
      </c>
      <c r="H99" s="31">
        <f>G99*summary!$D$13/'K_2.1'!$P$118</f>
        <v>16955.488636363636</v>
      </c>
      <c r="J99" s="9"/>
      <c r="K99" s="9"/>
      <c r="L99" s="9"/>
      <c r="M99" s="9"/>
      <c r="N99" s="9"/>
      <c r="O99" s="9">
        <v>92.378600000000006</v>
      </c>
      <c r="P99" s="9">
        <v>2</v>
      </c>
    </row>
    <row r="100" spans="1:16" x14ac:dyDescent="0.2">
      <c r="A100" s="19"/>
      <c r="B100" s="39" t="s">
        <v>242</v>
      </c>
      <c r="C100" s="20" t="s">
        <v>354</v>
      </c>
      <c r="D100" s="21">
        <v>69.930599999999998</v>
      </c>
      <c r="E100" s="22">
        <v>12891</v>
      </c>
      <c r="F100" s="22">
        <v>18434</v>
      </c>
      <c r="G100" s="68" t="str">
        <f t="shared" si="1"/>
        <v>4</v>
      </c>
      <c r="H100" s="21">
        <f>G100*summary!$D$13/'K_2.1'!$P$118</f>
        <v>33910.977272727272</v>
      </c>
      <c r="J100" s="9"/>
      <c r="K100" s="9"/>
      <c r="L100" s="9"/>
      <c r="M100" s="9"/>
      <c r="N100" s="9"/>
      <c r="O100" s="9">
        <v>93.282300000000006</v>
      </c>
      <c r="P100" s="9">
        <v>4</v>
      </c>
    </row>
    <row r="101" spans="1:16" x14ac:dyDescent="0.2">
      <c r="A101" s="19"/>
      <c r="B101" s="39" t="s">
        <v>243</v>
      </c>
      <c r="C101" s="20" t="s">
        <v>355</v>
      </c>
      <c r="D101" s="21">
        <v>76.496300000000005</v>
      </c>
      <c r="E101" s="22">
        <v>11017</v>
      </c>
      <c r="F101" s="22">
        <v>14402</v>
      </c>
      <c r="G101" s="68" t="str">
        <f t="shared" si="1"/>
        <v>4</v>
      </c>
      <c r="H101" s="21">
        <f>G101*summary!$D$13/'K_2.1'!$P$118</f>
        <v>33910.977272727272</v>
      </c>
      <c r="J101" s="9"/>
      <c r="K101" s="9"/>
      <c r="L101" s="9"/>
      <c r="M101" s="9"/>
      <c r="N101" s="9"/>
      <c r="O101" s="9">
        <v>93.3553</v>
      </c>
      <c r="P101" s="9">
        <v>4</v>
      </c>
    </row>
    <row r="102" spans="1:16" x14ac:dyDescent="0.2">
      <c r="A102" s="19"/>
      <c r="B102" s="39" t="s">
        <v>244</v>
      </c>
      <c r="C102" s="20" t="s">
        <v>356</v>
      </c>
      <c r="D102" s="21">
        <v>66.682900000000004</v>
      </c>
      <c r="E102" s="22">
        <v>6837</v>
      </c>
      <c r="F102" s="22">
        <v>10253</v>
      </c>
      <c r="G102" s="68" t="str">
        <f t="shared" si="1"/>
        <v>3</v>
      </c>
      <c r="H102" s="21">
        <f>G102*summary!$D$13/'K_2.1'!$P$118</f>
        <v>25433.232954545456</v>
      </c>
      <c r="J102" s="9"/>
      <c r="K102" s="9"/>
      <c r="L102" s="9"/>
      <c r="M102" s="9"/>
      <c r="N102" s="9"/>
      <c r="O102" s="9">
        <v>93.620400000000004</v>
      </c>
      <c r="P102" s="9">
        <v>3</v>
      </c>
    </row>
    <row r="103" spans="1:16" x14ac:dyDescent="0.2">
      <c r="A103" s="19"/>
      <c r="B103" s="39" t="s">
        <v>245</v>
      </c>
      <c r="C103" s="20" t="s">
        <v>357</v>
      </c>
      <c r="D103" s="21">
        <v>71.557199999999995</v>
      </c>
      <c r="E103" s="22">
        <v>5565</v>
      </c>
      <c r="F103" s="22">
        <v>7777</v>
      </c>
      <c r="G103" s="68" t="str">
        <f t="shared" si="1"/>
        <v>4</v>
      </c>
      <c r="H103" s="21">
        <f>G103*summary!$D$13/'K_2.1'!$P$118</f>
        <v>33910.977272727272</v>
      </c>
      <c r="J103" s="9"/>
      <c r="K103" s="9"/>
      <c r="L103" s="9"/>
      <c r="M103" s="9"/>
      <c r="N103" s="9"/>
      <c r="O103" s="9">
        <v>93.641599999999997</v>
      </c>
      <c r="P103" s="9">
        <v>4</v>
      </c>
    </row>
    <row r="104" spans="1:16" x14ac:dyDescent="0.2">
      <c r="A104" s="19"/>
      <c r="B104" s="39" t="s">
        <v>246</v>
      </c>
      <c r="C104" s="20" t="s">
        <v>358</v>
      </c>
      <c r="D104" s="21">
        <v>75.713399999999993</v>
      </c>
      <c r="E104" s="22">
        <v>2441</v>
      </c>
      <c r="F104" s="22">
        <v>3224</v>
      </c>
      <c r="G104" s="68" t="str">
        <f t="shared" si="1"/>
        <v>4</v>
      </c>
      <c r="H104" s="21">
        <f>G104*summary!$D$13/'K_2.1'!$P$118</f>
        <v>33910.977272727272</v>
      </c>
      <c r="J104" s="9"/>
      <c r="K104" s="9"/>
      <c r="L104" s="9"/>
      <c r="M104" s="9"/>
      <c r="N104" s="9"/>
      <c r="O104" s="9">
        <v>93.6999</v>
      </c>
      <c r="P104" s="9">
        <v>4</v>
      </c>
    </row>
    <row r="105" spans="1:16" x14ac:dyDescent="0.2">
      <c r="A105" s="19"/>
      <c r="B105" s="39" t="s">
        <v>247</v>
      </c>
      <c r="C105" s="20" t="s">
        <v>359</v>
      </c>
      <c r="D105" s="21">
        <v>64.646699999999996</v>
      </c>
      <c r="E105" s="22">
        <v>5078</v>
      </c>
      <c r="F105" s="22">
        <v>7855</v>
      </c>
      <c r="G105" s="68" t="str">
        <f t="shared" si="1"/>
        <v>3</v>
      </c>
      <c r="H105" s="21">
        <f>G105*summary!$D$13/'K_2.1'!$P$118</f>
        <v>25433.232954545456</v>
      </c>
      <c r="J105" s="9"/>
      <c r="K105" s="9"/>
      <c r="L105" s="9"/>
      <c r="M105" s="9"/>
      <c r="N105" s="9"/>
      <c r="O105" s="9">
        <v>93.784000000000006</v>
      </c>
      <c r="P105" s="9">
        <v>3</v>
      </c>
    </row>
    <row r="106" spans="1:16" x14ac:dyDescent="0.2">
      <c r="A106" s="19"/>
      <c r="B106" s="39" t="s">
        <v>248</v>
      </c>
      <c r="C106" s="20" t="s">
        <v>360</v>
      </c>
      <c r="D106" s="21">
        <v>71.819800000000001</v>
      </c>
      <c r="E106" s="22">
        <v>1180</v>
      </c>
      <c r="F106" s="22">
        <v>1643</v>
      </c>
      <c r="G106" s="68" t="str">
        <f t="shared" si="1"/>
        <v>4</v>
      </c>
      <c r="H106" s="21">
        <f>G106*summary!$D$13/'K_2.1'!$P$118</f>
        <v>33910.977272727272</v>
      </c>
      <c r="J106" s="9"/>
      <c r="K106" s="9"/>
      <c r="L106" s="9"/>
      <c r="M106" s="9"/>
      <c r="N106" s="9"/>
      <c r="O106" s="9">
        <v>93.787400000000005</v>
      </c>
      <c r="P106" s="9">
        <v>4</v>
      </c>
    </row>
    <row r="107" spans="1:16" x14ac:dyDescent="0.2">
      <c r="A107" s="19"/>
      <c r="B107" s="39" t="s">
        <v>249</v>
      </c>
      <c r="C107" s="20" t="s">
        <v>361</v>
      </c>
      <c r="D107" s="21">
        <v>74.480599999999995</v>
      </c>
      <c r="E107" s="22">
        <v>1900</v>
      </c>
      <c r="F107" s="22">
        <v>2551</v>
      </c>
      <c r="G107" s="68" t="str">
        <f t="shared" si="1"/>
        <v>4</v>
      </c>
      <c r="H107" s="21">
        <f>G107*summary!$D$13/'K_2.1'!$P$118</f>
        <v>33910.977272727272</v>
      </c>
      <c r="J107" s="9"/>
      <c r="K107" s="9"/>
      <c r="L107" s="9"/>
      <c r="M107" s="9"/>
      <c r="N107" s="9"/>
      <c r="O107" s="9">
        <v>94.400999999999996</v>
      </c>
      <c r="P107" s="9">
        <v>4</v>
      </c>
    </row>
    <row r="108" spans="1:16" x14ac:dyDescent="0.2">
      <c r="A108" s="19"/>
      <c r="B108" s="39" t="s">
        <v>250</v>
      </c>
      <c r="C108" s="20" t="s">
        <v>362</v>
      </c>
      <c r="D108" s="21">
        <v>78.396699999999996</v>
      </c>
      <c r="E108" s="22">
        <v>4166</v>
      </c>
      <c r="F108" s="22">
        <v>5314</v>
      </c>
      <c r="G108" s="68" t="str">
        <f t="shared" si="1"/>
        <v>4</v>
      </c>
      <c r="H108" s="21">
        <f>G108*summary!$D$13/'K_2.1'!$P$118</f>
        <v>33910.977272727272</v>
      </c>
      <c r="J108" s="9"/>
      <c r="K108" s="9"/>
      <c r="L108" s="9"/>
      <c r="M108" s="9"/>
      <c r="N108" s="9"/>
      <c r="O108" s="9">
        <v>94.595399999999998</v>
      </c>
      <c r="P108" s="9">
        <v>4</v>
      </c>
    </row>
    <row r="109" spans="1:16" x14ac:dyDescent="0.2">
      <c r="A109" s="19"/>
      <c r="B109" s="39" t="s">
        <v>251</v>
      </c>
      <c r="C109" s="20" t="s">
        <v>363</v>
      </c>
      <c r="D109" s="21">
        <v>80.830299999999994</v>
      </c>
      <c r="E109" s="22">
        <v>12734</v>
      </c>
      <c r="F109" s="22">
        <v>15754</v>
      </c>
      <c r="G109" s="68" t="str">
        <f t="shared" si="1"/>
        <v>5</v>
      </c>
      <c r="H109" s="21">
        <f>G109*summary!$D$13/'K_2.1'!$P$118</f>
        <v>42388.721590909088</v>
      </c>
      <c r="J109" s="9"/>
      <c r="K109" s="9"/>
      <c r="L109" s="9"/>
      <c r="M109" s="9"/>
      <c r="N109" s="9"/>
      <c r="O109" s="9">
        <v>94.704700000000003</v>
      </c>
      <c r="P109" s="9">
        <v>5</v>
      </c>
    </row>
    <row r="110" spans="1:16" x14ac:dyDescent="0.2">
      <c r="A110" s="19"/>
      <c r="B110" s="39" t="s">
        <v>252</v>
      </c>
      <c r="C110" s="20" t="s">
        <v>364</v>
      </c>
      <c r="D110" s="21">
        <v>68.877600000000001</v>
      </c>
      <c r="E110" s="22">
        <v>3240</v>
      </c>
      <c r="F110" s="22">
        <v>4704</v>
      </c>
      <c r="G110" s="68" t="str">
        <f t="shared" si="1"/>
        <v>3</v>
      </c>
      <c r="H110" s="21">
        <f>G110*summary!$D$13/'K_2.1'!$P$118</f>
        <v>25433.232954545456</v>
      </c>
      <c r="J110" s="9"/>
      <c r="K110" s="9"/>
      <c r="L110" s="9"/>
      <c r="M110" s="9"/>
      <c r="N110" s="9"/>
      <c r="O110" s="9">
        <v>95.234800000000007</v>
      </c>
      <c r="P110" s="9">
        <v>3</v>
      </c>
    </row>
    <row r="111" spans="1:16" x14ac:dyDescent="0.2">
      <c r="A111" s="33"/>
      <c r="B111" s="42" t="s">
        <v>253</v>
      </c>
      <c r="C111" s="34" t="s">
        <v>365</v>
      </c>
      <c r="D111" s="35">
        <v>22.546199999999999</v>
      </c>
      <c r="E111" s="36">
        <v>232</v>
      </c>
      <c r="F111" s="36">
        <v>1029</v>
      </c>
      <c r="G111" s="71" t="str">
        <f t="shared" si="1"/>
        <v>1</v>
      </c>
      <c r="H111" s="35">
        <f>G111*summary!$D$13/'K_2.1'!$P$118</f>
        <v>8477.744318181818</v>
      </c>
      <c r="J111" s="9"/>
      <c r="K111" s="9"/>
      <c r="L111" s="9"/>
      <c r="M111" s="9"/>
      <c r="N111" s="9"/>
      <c r="O111" s="9">
        <v>95.312899999999999</v>
      </c>
      <c r="P111" s="9">
        <v>1</v>
      </c>
    </row>
    <row r="112" spans="1:16" x14ac:dyDescent="0.2">
      <c r="A112" s="15" t="s">
        <v>366</v>
      </c>
      <c r="B112" s="38" t="s">
        <v>254</v>
      </c>
      <c r="C112" s="16" t="s">
        <v>367</v>
      </c>
      <c r="D112" s="17">
        <v>74.389300000000006</v>
      </c>
      <c r="E112" s="18">
        <v>16536</v>
      </c>
      <c r="F112" s="18">
        <v>22229</v>
      </c>
      <c r="G112" s="67" t="str">
        <f t="shared" si="1"/>
        <v>4</v>
      </c>
      <c r="H112" s="17">
        <f>G112*summary!$D$13/'K_2.1'!$P$118</f>
        <v>33910.977272727272</v>
      </c>
      <c r="J112" s="9"/>
      <c r="K112" s="9"/>
      <c r="L112" s="9"/>
      <c r="M112" s="9"/>
      <c r="N112" s="9"/>
      <c r="O112" s="9">
        <v>96.131500000000003</v>
      </c>
      <c r="P112" s="9">
        <v>4</v>
      </c>
    </row>
    <row r="113" spans="1:16" x14ac:dyDescent="0.2">
      <c r="A113" s="19"/>
      <c r="B113" s="39" t="s">
        <v>255</v>
      </c>
      <c r="C113" s="20" t="s">
        <v>368</v>
      </c>
      <c r="D113" s="21">
        <v>70.944999999999993</v>
      </c>
      <c r="E113" s="22">
        <v>3626</v>
      </c>
      <c r="F113" s="22">
        <v>5111</v>
      </c>
      <c r="G113" s="68" t="str">
        <f t="shared" si="1"/>
        <v>4</v>
      </c>
      <c r="H113" s="21">
        <f>G113*summary!$D$13/'K_2.1'!$P$118</f>
        <v>33910.977272727272</v>
      </c>
      <c r="J113" s="9"/>
      <c r="K113" s="9"/>
      <c r="L113" s="9"/>
      <c r="M113" s="9"/>
      <c r="N113" s="9"/>
      <c r="O113" s="9">
        <v>97.055899999999994</v>
      </c>
      <c r="P113" s="9">
        <v>4</v>
      </c>
    </row>
    <row r="114" spans="1:16" x14ac:dyDescent="0.2">
      <c r="A114" s="19"/>
      <c r="B114" s="39" t="s">
        <v>256</v>
      </c>
      <c r="C114" s="20" t="s">
        <v>369</v>
      </c>
      <c r="D114" s="21">
        <v>78.391300000000001</v>
      </c>
      <c r="E114" s="22">
        <v>12124</v>
      </c>
      <c r="F114" s="22">
        <v>15466</v>
      </c>
      <c r="G114" s="68" t="str">
        <f t="shared" si="1"/>
        <v>4</v>
      </c>
      <c r="H114" s="21">
        <f>G114*summary!$D$13/'K_2.1'!$P$118</f>
        <v>33910.977272727272</v>
      </c>
      <c r="J114" s="9"/>
      <c r="K114" s="9"/>
      <c r="L114" s="9"/>
      <c r="M114" s="9"/>
      <c r="N114" s="9"/>
      <c r="O114" s="9">
        <v>97.321700000000007</v>
      </c>
      <c r="P114" s="9">
        <v>4</v>
      </c>
    </row>
    <row r="115" spans="1:16" x14ac:dyDescent="0.2">
      <c r="A115" s="19"/>
      <c r="B115" s="39" t="s">
        <v>257</v>
      </c>
      <c r="C115" s="20" t="s">
        <v>370</v>
      </c>
      <c r="D115" s="21">
        <v>68.358699999999999</v>
      </c>
      <c r="E115" s="22">
        <v>6639</v>
      </c>
      <c r="F115" s="22">
        <v>9712</v>
      </c>
      <c r="G115" s="68" t="str">
        <f t="shared" si="1"/>
        <v>3</v>
      </c>
      <c r="H115" s="21">
        <f>G115*summary!$D$13/'K_2.1'!$P$118</f>
        <v>25433.232954545456</v>
      </c>
      <c r="J115" s="9"/>
      <c r="K115" s="9"/>
      <c r="L115" s="9"/>
      <c r="M115" s="9"/>
      <c r="N115" s="9"/>
      <c r="O115" s="9">
        <v>97.593100000000007</v>
      </c>
      <c r="P115" s="9">
        <v>3</v>
      </c>
    </row>
    <row r="116" spans="1:16" x14ac:dyDescent="0.2">
      <c r="A116" s="19"/>
      <c r="B116" s="39" t="s">
        <v>258</v>
      </c>
      <c r="C116" s="20" t="s">
        <v>371</v>
      </c>
      <c r="D116" s="21">
        <v>17.351600000000001</v>
      </c>
      <c r="E116" s="22">
        <v>38</v>
      </c>
      <c r="F116" s="22">
        <v>219</v>
      </c>
      <c r="G116" s="68" t="str">
        <f t="shared" si="1"/>
        <v>1</v>
      </c>
      <c r="H116" s="21">
        <f>G116*summary!$D$13/'K_2.1'!$P$118</f>
        <v>8477.744318181818</v>
      </c>
      <c r="J116" s="9"/>
      <c r="K116" s="9"/>
      <c r="L116" s="9"/>
      <c r="M116" s="9"/>
      <c r="N116" s="9"/>
      <c r="O116" s="9">
        <v>98.298500000000004</v>
      </c>
      <c r="P116" s="9">
        <v>1</v>
      </c>
    </row>
    <row r="117" spans="1:16" x14ac:dyDescent="0.2">
      <c r="A117" s="33"/>
      <c r="B117" s="42" t="s">
        <v>259</v>
      </c>
      <c r="C117" s="34" t="s">
        <v>372</v>
      </c>
      <c r="D117" s="35">
        <v>66.989900000000006</v>
      </c>
      <c r="E117" s="36">
        <v>2971</v>
      </c>
      <c r="F117" s="36">
        <v>4435</v>
      </c>
      <c r="G117" s="71" t="str">
        <f t="shared" si="1"/>
        <v>3</v>
      </c>
      <c r="H117" s="35">
        <f>G117*summary!$D$13/'K_2.1'!$P$118</f>
        <v>25433.232954545456</v>
      </c>
      <c r="J117" s="9"/>
      <c r="K117" s="9"/>
      <c r="L117" s="9"/>
      <c r="M117" s="9"/>
      <c r="N117" s="9"/>
      <c r="O117" s="9">
        <v>98.566699999999997</v>
      </c>
      <c r="P117" s="9">
        <v>3</v>
      </c>
    </row>
    <row r="118" spans="1:16" ht="21.75" thickBot="1" x14ac:dyDescent="0.25">
      <c r="D118" s="292" t="s">
        <v>377</v>
      </c>
      <c r="E118" s="292"/>
      <c r="F118" s="292"/>
      <c r="G118" s="292"/>
      <c r="H118" s="11">
        <f>SUM(H4:H117)</f>
        <v>3357186.7499999967</v>
      </c>
      <c r="J118" s="9"/>
      <c r="K118" s="9"/>
      <c r="L118" s="9"/>
      <c r="M118" s="9"/>
      <c r="N118" s="9"/>
      <c r="P118" s="9">
        <f>SUM(P4:P117)</f>
        <v>396</v>
      </c>
    </row>
    <row r="119" spans="1:16" ht="21.75" thickTop="1" x14ac:dyDescent="0.2">
      <c r="J119" s="9"/>
      <c r="K119" s="9"/>
      <c r="L119" s="9"/>
      <c r="M119" s="9"/>
      <c r="N119" s="9"/>
    </row>
  </sheetData>
  <sortState ref="O4:O117">
    <sortCondition ref="O4"/>
  </sortState>
  <mergeCells count="2">
    <mergeCell ref="N18:N25"/>
    <mergeCell ref="D118:G1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19"/>
  <sheetViews>
    <sheetView topLeftCell="D1" workbookViewId="0">
      <selection activeCell="G4" sqref="G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124</v>
      </c>
    </row>
    <row r="2" spans="1:16" x14ac:dyDescent="0.2">
      <c r="B2" s="52" t="s">
        <v>407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388</v>
      </c>
      <c r="E3" s="13" t="s">
        <v>392</v>
      </c>
      <c r="F3" s="13" t="s">
        <v>391</v>
      </c>
      <c r="G3" s="13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38" t="s">
        <v>146</v>
      </c>
      <c r="C4" s="16" t="s">
        <v>286</v>
      </c>
      <c r="D4" s="17">
        <v>6.0959000000000003</v>
      </c>
      <c r="E4" s="18">
        <v>89</v>
      </c>
      <c r="F4" s="18">
        <v>1460</v>
      </c>
      <c r="G4" s="67" t="str">
        <f t="shared" ref="G4:G35" si="0">IF(D4&gt;=$K$18,"5",IF(D4&gt;=$K$19,"4",IF(D4&gt;=$K$20,"3",IF(D4&gt;=$K$21,"2","1"))))</f>
        <v>5</v>
      </c>
      <c r="H4" s="17">
        <f>G4*summary!$D$14/'K_2.2'!$P$118</f>
        <v>53120.043512658231</v>
      </c>
      <c r="P4" s="9">
        <v>5</v>
      </c>
    </row>
    <row r="5" spans="1:16" x14ac:dyDescent="0.2">
      <c r="A5" s="19"/>
      <c r="B5" s="39" t="s">
        <v>147</v>
      </c>
      <c r="C5" s="20" t="s">
        <v>287</v>
      </c>
      <c r="D5" s="21">
        <v>2.1791999999999998</v>
      </c>
      <c r="E5" s="22">
        <v>9</v>
      </c>
      <c r="F5" s="22">
        <v>413</v>
      </c>
      <c r="G5" s="68" t="str">
        <f t="shared" si="0"/>
        <v>1</v>
      </c>
      <c r="H5" s="21">
        <f>G5*summary!$D$14/'K_2.2'!$P$118</f>
        <v>10624.008702531646</v>
      </c>
      <c r="P5" s="9">
        <v>1</v>
      </c>
    </row>
    <row r="6" spans="1:16" x14ac:dyDescent="0.2">
      <c r="A6" s="19"/>
      <c r="B6" s="39" t="s">
        <v>148</v>
      </c>
      <c r="C6" s="20" t="s">
        <v>288</v>
      </c>
      <c r="D6" s="21">
        <v>3.6697000000000002</v>
      </c>
      <c r="E6" s="22">
        <v>12</v>
      </c>
      <c r="F6" s="22">
        <v>327</v>
      </c>
      <c r="G6" s="68" t="str">
        <f t="shared" si="0"/>
        <v>2</v>
      </c>
      <c r="H6" s="21">
        <f>G6*summary!$D$14/'K_2.2'!$P$118</f>
        <v>21248.017405063292</v>
      </c>
      <c r="P6" s="9">
        <v>2</v>
      </c>
    </row>
    <row r="7" spans="1:16" x14ac:dyDescent="0.2">
      <c r="A7" s="19"/>
      <c r="B7" s="39" t="s">
        <v>149</v>
      </c>
      <c r="C7" s="20" t="s">
        <v>289</v>
      </c>
      <c r="D7" s="21">
        <v>7.6253000000000002</v>
      </c>
      <c r="E7" s="22">
        <v>35</v>
      </c>
      <c r="F7" s="22">
        <v>459</v>
      </c>
      <c r="G7" s="68" t="str">
        <f t="shared" si="0"/>
        <v>5</v>
      </c>
      <c r="H7" s="21">
        <f>G7*summary!$D$14/'K_2.2'!$P$118</f>
        <v>53120.043512658231</v>
      </c>
      <c r="P7" s="9">
        <v>5</v>
      </c>
    </row>
    <row r="8" spans="1:16" x14ac:dyDescent="0.2">
      <c r="A8" s="19"/>
      <c r="B8" s="39" t="s">
        <v>150</v>
      </c>
      <c r="C8" s="20" t="s">
        <v>290</v>
      </c>
      <c r="D8" s="21">
        <v>4.3779000000000003</v>
      </c>
      <c r="E8" s="22">
        <v>38</v>
      </c>
      <c r="F8" s="22">
        <v>868</v>
      </c>
      <c r="G8" s="68" t="str">
        <f t="shared" si="0"/>
        <v>3</v>
      </c>
      <c r="H8" s="21">
        <f>G8*summary!$D$14/'K_2.2'!$P$118</f>
        <v>31872.026107594938</v>
      </c>
      <c r="P8" s="9">
        <v>3</v>
      </c>
    </row>
    <row r="9" spans="1:16" x14ac:dyDescent="0.2">
      <c r="A9" s="19"/>
      <c r="B9" s="39" t="s">
        <v>151</v>
      </c>
      <c r="C9" s="20" t="s">
        <v>291</v>
      </c>
      <c r="D9" s="21">
        <v>4.5579999999999998</v>
      </c>
      <c r="E9" s="22">
        <v>33</v>
      </c>
      <c r="F9" s="22">
        <v>724</v>
      </c>
      <c r="G9" s="68" t="str">
        <f t="shared" si="0"/>
        <v>3</v>
      </c>
      <c r="H9" s="21">
        <f>G9*summary!$D$14/'K_2.2'!$P$118</f>
        <v>31872.026107594938</v>
      </c>
      <c r="O9" s="9">
        <v>1.0563</v>
      </c>
      <c r="P9" s="9">
        <v>3</v>
      </c>
    </row>
    <row r="10" spans="1:16" x14ac:dyDescent="0.2">
      <c r="A10" s="19"/>
      <c r="B10" s="39" t="s">
        <v>152</v>
      </c>
      <c r="C10" s="20" t="s">
        <v>292</v>
      </c>
      <c r="D10" s="21">
        <v>7.6923000000000004</v>
      </c>
      <c r="E10" s="22">
        <v>18</v>
      </c>
      <c r="F10" s="22">
        <v>234</v>
      </c>
      <c r="G10" s="68" t="str">
        <f t="shared" si="0"/>
        <v>5</v>
      </c>
      <c r="H10" s="21">
        <f>G10*summary!$D$14/'K_2.2'!$P$118</f>
        <v>53120.043512658231</v>
      </c>
      <c r="O10" s="9">
        <v>1.3201000000000001</v>
      </c>
      <c r="P10" s="9">
        <v>5</v>
      </c>
    </row>
    <row r="11" spans="1:16" x14ac:dyDescent="0.2">
      <c r="A11" s="19"/>
      <c r="B11" s="39" t="s">
        <v>153</v>
      </c>
      <c r="C11" s="20" t="s">
        <v>7</v>
      </c>
      <c r="D11" s="21">
        <v>3.6364000000000001</v>
      </c>
      <c r="E11" s="22">
        <v>2</v>
      </c>
      <c r="F11" s="22">
        <v>55</v>
      </c>
      <c r="G11" s="68" t="str">
        <f t="shared" si="0"/>
        <v>2</v>
      </c>
      <c r="H11" s="21">
        <f>G11*summary!$D$14/'K_2.2'!$P$118</f>
        <v>21248.017405063292</v>
      </c>
      <c r="O11" s="9">
        <v>1.4011</v>
      </c>
      <c r="P11" s="9">
        <v>2</v>
      </c>
    </row>
    <row r="12" spans="1:16" x14ac:dyDescent="0.2">
      <c r="A12" s="19"/>
      <c r="B12" s="39" t="s">
        <v>154</v>
      </c>
      <c r="C12" s="20" t="s">
        <v>8</v>
      </c>
      <c r="D12" s="21">
        <v>9.6774000000000004</v>
      </c>
      <c r="E12" s="22">
        <v>6</v>
      </c>
      <c r="F12" s="22">
        <v>62</v>
      </c>
      <c r="G12" s="68" t="str">
        <f t="shared" si="0"/>
        <v>5</v>
      </c>
      <c r="H12" s="21">
        <f>G12*summary!$D$14/'K_2.2'!$P$118</f>
        <v>53120.043512658231</v>
      </c>
      <c r="O12" s="9">
        <v>1.4286000000000001</v>
      </c>
      <c r="P12" s="9">
        <v>5</v>
      </c>
    </row>
    <row r="13" spans="1:16" x14ac:dyDescent="0.2">
      <c r="A13" s="19"/>
      <c r="B13" s="39" t="s">
        <v>155</v>
      </c>
      <c r="C13" s="20" t="s">
        <v>9</v>
      </c>
      <c r="D13" s="21">
        <v>9.0908999999999995</v>
      </c>
      <c r="E13" s="22">
        <v>5</v>
      </c>
      <c r="F13" s="22">
        <v>55</v>
      </c>
      <c r="G13" s="68" t="str">
        <f t="shared" si="0"/>
        <v>5</v>
      </c>
      <c r="H13" s="21">
        <f>G13*summary!$D$14/'K_2.2'!$P$118</f>
        <v>53120.043512658231</v>
      </c>
      <c r="J13" s="23" t="s">
        <v>412</v>
      </c>
      <c r="K13" s="24">
        <v>3.7605</v>
      </c>
      <c r="L13" s="9"/>
      <c r="M13" s="9"/>
      <c r="N13" s="9"/>
      <c r="O13" s="9">
        <v>1.5244</v>
      </c>
      <c r="P13" s="9">
        <v>5</v>
      </c>
    </row>
    <row r="14" spans="1:16" x14ac:dyDescent="0.2">
      <c r="A14" s="19"/>
      <c r="B14" s="39" t="s">
        <v>156</v>
      </c>
      <c r="C14" s="20" t="s">
        <v>10</v>
      </c>
      <c r="D14" s="21">
        <v>3.9683000000000002</v>
      </c>
      <c r="E14" s="22">
        <v>10</v>
      </c>
      <c r="F14" s="22">
        <v>252</v>
      </c>
      <c r="G14" s="68" t="str">
        <f t="shared" si="0"/>
        <v>3</v>
      </c>
      <c r="H14" s="21">
        <f>G14*summary!$D$14/'K_2.2'!$P$118</f>
        <v>31872.026107594938</v>
      </c>
      <c r="J14" s="23" t="s">
        <v>374</v>
      </c>
      <c r="K14" s="24">
        <f>STDEV(O9:O107)</f>
        <v>2.2280841608080659</v>
      </c>
      <c r="L14" s="9"/>
      <c r="M14" s="9"/>
      <c r="N14" s="9"/>
      <c r="O14" s="9">
        <v>1.6892</v>
      </c>
      <c r="P14" s="9">
        <v>3</v>
      </c>
    </row>
    <row r="15" spans="1:16" x14ac:dyDescent="0.2">
      <c r="A15" s="19"/>
      <c r="B15" s="39" t="s">
        <v>157</v>
      </c>
      <c r="C15" s="20" t="s">
        <v>11</v>
      </c>
      <c r="D15" s="21">
        <v>3.9024000000000001</v>
      </c>
      <c r="E15" s="22">
        <v>8</v>
      </c>
      <c r="F15" s="22">
        <v>205</v>
      </c>
      <c r="G15" s="68" t="str">
        <f t="shared" si="0"/>
        <v>3</v>
      </c>
      <c r="H15" s="21">
        <f>G15*summary!$D$14/'K_2.2'!$P$118</f>
        <v>31872.026107594938</v>
      </c>
      <c r="J15" s="23" t="s">
        <v>375</v>
      </c>
      <c r="K15" s="24">
        <f>K14/2</f>
        <v>1.114042080404033</v>
      </c>
      <c r="L15" s="9"/>
      <c r="M15" s="9"/>
      <c r="N15" s="9"/>
      <c r="O15" s="9">
        <v>1.6970000000000001</v>
      </c>
      <c r="P15" s="9">
        <v>3</v>
      </c>
    </row>
    <row r="16" spans="1:16" x14ac:dyDescent="0.2">
      <c r="A16" s="19"/>
      <c r="B16" s="39" t="s">
        <v>158</v>
      </c>
      <c r="C16" s="20" t="s">
        <v>12</v>
      </c>
      <c r="D16" s="21">
        <v>2.3668999999999998</v>
      </c>
      <c r="E16" s="22">
        <v>4</v>
      </c>
      <c r="F16" s="22">
        <v>169</v>
      </c>
      <c r="G16" s="68" t="str">
        <f t="shared" si="0"/>
        <v>1</v>
      </c>
      <c r="H16" s="21">
        <f>G16*summary!$D$14/'K_2.2'!$P$118</f>
        <v>10624.008702531646</v>
      </c>
      <c r="J16" s="9"/>
      <c r="K16" s="9"/>
      <c r="L16" s="9"/>
      <c r="M16" s="9"/>
      <c r="N16" s="9"/>
      <c r="O16" s="9">
        <v>1.7149000000000001</v>
      </c>
      <c r="P16" s="9">
        <v>1</v>
      </c>
    </row>
    <row r="17" spans="1:16" x14ac:dyDescent="0.2">
      <c r="A17" s="19"/>
      <c r="B17" s="39" t="s">
        <v>159</v>
      </c>
      <c r="C17" s="20" t="s">
        <v>13</v>
      </c>
      <c r="D17" s="21">
        <v>5.8064999999999998</v>
      </c>
      <c r="E17" s="22">
        <v>9</v>
      </c>
      <c r="F17" s="22">
        <v>155</v>
      </c>
      <c r="G17" s="68" t="str">
        <f t="shared" si="0"/>
        <v>4</v>
      </c>
      <c r="H17" s="21">
        <f>G17*summary!$D$14/'K_2.2'!$P$118</f>
        <v>42496.034810126584</v>
      </c>
      <c r="J17" s="9"/>
      <c r="K17" s="9"/>
      <c r="L17" s="9"/>
      <c r="M17" s="9"/>
      <c r="N17" s="9"/>
      <c r="O17" s="9">
        <v>1.8492</v>
      </c>
      <c r="P17" s="9">
        <v>4</v>
      </c>
    </row>
    <row r="18" spans="1:16" x14ac:dyDescent="0.2">
      <c r="A18" s="19"/>
      <c r="B18" s="39" t="s">
        <v>160</v>
      </c>
      <c r="C18" s="20" t="s">
        <v>14</v>
      </c>
      <c r="D18" s="21">
        <v>4.2253999999999996</v>
      </c>
      <c r="E18" s="22">
        <v>3</v>
      </c>
      <c r="F18" s="22">
        <v>71</v>
      </c>
      <c r="G18" s="68" t="str">
        <f t="shared" si="0"/>
        <v>3</v>
      </c>
      <c r="H18" s="21">
        <f>G18*summary!$D$14/'K_2.2'!$P$118</f>
        <v>31872.026107594938</v>
      </c>
      <c r="J18" s="9">
        <v>5</v>
      </c>
      <c r="K18" s="25">
        <f>K19+K15</f>
        <v>5.9885841608080659</v>
      </c>
      <c r="L18" s="9"/>
      <c r="M18" s="9"/>
      <c r="N18" s="289" t="s">
        <v>378</v>
      </c>
      <c r="O18" s="9">
        <v>1.8868</v>
      </c>
      <c r="P18" s="9">
        <v>3</v>
      </c>
    </row>
    <row r="19" spans="1:16" x14ac:dyDescent="0.2">
      <c r="A19" s="19"/>
      <c r="B19" s="39" t="s">
        <v>161</v>
      </c>
      <c r="C19" s="20" t="s">
        <v>15</v>
      </c>
      <c r="D19" s="21">
        <v>2.9411999999999998</v>
      </c>
      <c r="E19" s="22">
        <v>2</v>
      </c>
      <c r="F19" s="22">
        <v>68</v>
      </c>
      <c r="G19" s="68" t="str">
        <f t="shared" si="0"/>
        <v>2</v>
      </c>
      <c r="H19" s="21">
        <f>G19*summary!$D$14/'K_2.2'!$P$118</f>
        <v>21248.017405063292</v>
      </c>
      <c r="J19" s="9">
        <v>4</v>
      </c>
      <c r="K19" s="25">
        <f>K20+K15</f>
        <v>4.8745420804040327</v>
      </c>
      <c r="L19" s="9"/>
      <c r="M19" s="9"/>
      <c r="N19" s="289"/>
      <c r="O19" s="9">
        <v>1.9257</v>
      </c>
      <c r="P19" s="9">
        <v>2</v>
      </c>
    </row>
    <row r="20" spans="1:16" x14ac:dyDescent="0.2">
      <c r="A20" s="19"/>
      <c r="B20" s="39" t="s">
        <v>162</v>
      </c>
      <c r="C20" s="20" t="s">
        <v>16</v>
      </c>
      <c r="D20" s="21">
        <v>8.7719000000000005</v>
      </c>
      <c r="E20" s="22">
        <v>5</v>
      </c>
      <c r="F20" s="22">
        <v>57</v>
      </c>
      <c r="G20" s="68" t="str">
        <f t="shared" si="0"/>
        <v>5</v>
      </c>
      <c r="H20" s="21">
        <f>G20*summary!$D$14/'K_2.2'!$P$118</f>
        <v>53120.043512658231</v>
      </c>
      <c r="J20" s="9">
        <v>3</v>
      </c>
      <c r="K20" s="24">
        <v>3.7605</v>
      </c>
      <c r="L20" s="9"/>
      <c r="M20" s="9"/>
      <c r="N20" s="289"/>
      <c r="O20" s="9">
        <v>1.9295</v>
      </c>
      <c r="P20" s="9">
        <v>5</v>
      </c>
    </row>
    <row r="21" spans="1:16" x14ac:dyDescent="0.2">
      <c r="A21" s="19"/>
      <c r="B21" s="39" t="s">
        <v>163</v>
      </c>
      <c r="C21" s="20" t="s">
        <v>17</v>
      </c>
      <c r="D21" s="21">
        <v>7.6923000000000004</v>
      </c>
      <c r="E21" s="22">
        <v>5</v>
      </c>
      <c r="F21" s="22">
        <v>65</v>
      </c>
      <c r="G21" s="68" t="str">
        <f t="shared" si="0"/>
        <v>5</v>
      </c>
      <c r="H21" s="21">
        <f>G21*summary!$D$14/'K_2.2'!$P$118</f>
        <v>53120.043512658231</v>
      </c>
      <c r="J21" s="9">
        <v>2</v>
      </c>
      <c r="K21" s="25">
        <f>K20-K15</f>
        <v>2.6464579195959672</v>
      </c>
      <c r="L21" s="9"/>
      <c r="M21" s="9"/>
      <c r="N21" s="289"/>
      <c r="O21" s="9">
        <v>1.9608000000000001</v>
      </c>
      <c r="P21" s="9">
        <v>5</v>
      </c>
    </row>
    <row r="22" spans="1:16" x14ac:dyDescent="0.2">
      <c r="A22" s="19"/>
      <c r="B22" s="39" t="s">
        <v>164</v>
      </c>
      <c r="C22" s="20" t="s">
        <v>18</v>
      </c>
      <c r="D22" s="21">
        <v>8.2353000000000005</v>
      </c>
      <c r="E22" s="22">
        <v>7</v>
      </c>
      <c r="F22" s="22">
        <v>85</v>
      </c>
      <c r="G22" s="68" t="str">
        <f t="shared" si="0"/>
        <v>5</v>
      </c>
      <c r="H22" s="21">
        <f>G22*summary!$D$14/'K_2.2'!$P$118</f>
        <v>53120.043512658231</v>
      </c>
      <c r="J22" s="9">
        <v>1</v>
      </c>
      <c r="K22" s="25">
        <f>K21-K15</f>
        <v>1.5324158391919342</v>
      </c>
      <c r="L22" s="9"/>
      <c r="M22" s="9"/>
      <c r="N22" s="289"/>
      <c r="O22" s="9">
        <v>1.9737</v>
      </c>
      <c r="P22" s="9">
        <v>5</v>
      </c>
    </row>
    <row r="23" spans="1:16" x14ac:dyDescent="0.2">
      <c r="A23" s="19"/>
      <c r="B23" s="39" t="s">
        <v>165</v>
      </c>
      <c r="C23" s="20" t="s">
        <v>19</v>
      </c>
      <c r="D23" s="21">
        <v>13.5802</v>
      </c>
      <c r="E23" s="22">
        <v>11</v>
      </c>
      <c r="F23" s="22">
        <v>81</v>
      </c>
      <c r="G23" s="68" t="str">
        <f t="shared" si="0"/>
        <v>5</v>
      </c>
      <c r="H23" s="21">
        <f>G23*summary!$D$14/'K_2.2'!$P$118</f>
        <v>53120.043512658231</v>
      </c>
      <c r="J23" s="9"/>
      <c r="K23" s="9"/>
      <c r="L23" s="9"/>
      <c r="M23" s="9"/>
      <c r="N23" s="289"/>
      <c r="O23" s="9">
        <v>2.0619000000000001</v>
      </c>
      <c r="P23" s="9">
        <v>5</v>
      </c>
    </row>
    <row r="24" spans="1:16" x14ac:dyDescent="0.2">
      <c r="A24" s="19"/>
      <c r="B24" s="39" t="s">
        <v>166</v>
      </c>
      <c r="C24" s="20" t="s">
        <v>20</v>
      </c>
      <c r="D24" s="21">
        <v>3.7837999999999998</v>
      </c>
      <c r="E24" s="22">
        <v>7</v>
      </c>
      <c r="F24" s="22">
        <v>185</v>
      </c>
      <c r="G24" s="68" t="str">
        <f t="shared" si="0"/>
        <v>3</v>
      </c>
      <c r="H24" s="21">
        <f>G24*summary!$D$14/'K_2.2'!$P$118</f>
        <v>31872.026107594938</v>
      </c>
      <c r="J24" s="9"/>
      <c r="K24" s="9"/>
      <c r="L24" s="9"/>
      <c r="M24" s="9"/>
      <c r="N24" s="289"/>
      <c r="O24" s="9">
        <v>2.1206</v>
      </c>
      <c r="P24" s="9">
        <v>3</v>
      </c>
    </row>
    <row r="25" spans="1:16" x14ac:dyDescent="0.2">
      <c r="A25" s="19"/>
      <c r="B25" s="39" t="s">
        <v>167</v>
      </c>
      <c r="C25" s="20" t="s">
        <v>21</v>
      </c>
      <c r="D25" s="21">
        <v>4.3478000000000003</v>
      </c>
      <c r="E25" s="22">
        <v>2</v>
      </c>
      <c r="F25" s="22">
        <v>46</v>
      </c>
      <c r="G25" s="68" t="str">
        <f t="shared" si="0"/>
        <v>3</v>
      </c>
      <c r="H25" s="21">
        <f>G25*summary!$D$14/'K_2.2'!$P$118</f>
        <v>31872.026107594938</v>
      </c>
      <c r="J25" s="9"/>
      <c r="K25" s="9"/>
      <c r="L25" s="9"/>
      <c r="M25" s="9"/>
      <c r="N25" s="289"/>
      <c r="O25" s="9">
        <v>2.1276999999999999</v>
      </c>
      <c r="P25" s="9">
        <v>3</v>
      </c>
    </row>
    <row r="26" spans="1:16" x14ac:dyDescent="0.2">
      <c r="A26" s="19"/>
      <c r="B26" s="39" t="s">
        <v>168</v>
      </c>
      <c r="C26" s="20" t="s">
        <v>293</v>
      </c>
      <c r="D26" s="21">
        <v>7.1429</v>
      </c>
      <c r="E26" s="22">
        <v>1</v>
      </c>
      <c r="F26" s="22">
        <v>14</v>
      </c>
      <c r="G26" s="68" t="str">
        <f t="shared" si="0"/>
        <v>5</v>
      </c>
      <c r="H26" s="21">
        <f>G26*summary!$D$14/'K_2.2'!$P$118</f>
        <v>53120.043512658231</v>
      </c>
      <c r="O26" s="9">
        <v>2.1459000000000001</v>
      </c>
      <c r="P26" s="9">
        <v>5</v>
      </c>
    </row>
    <row r="27" spans="1:16" x14ac:dyDescent="0.2">
      <c r="A27" s="19"/>
      <c r="B27" s="40" t="s">
        <v>169</v>
      </c>
      <c r="C27" s="26" t="s">
        <v>294</v>
      </c>
      <c r="D27" s="27">
        <v>2.6316000000000002</v>
      </c>
      <c r="E27" s="28">
        <v>3</v>
      </c>
      <c r="F27" s="28">
        <v>114</v>
      </c>
      <c r="G27" s="69" t="str">
        <f t="shared" si="0"/>
        <v>1</v>
      </c>
      <c r="H27" s="27">
        <f>G27*summary!$D$14/'K_2.2'!$P$118</f>
        <v>10624.008702531646</v>
      </c>
      <c r="O27" s="9">
        <v>2.1791999999999998</v>
      </c>
      <c r="P27" s="9">
        <v>1</v>
      </c>
    </row>
    <row r="28" spans="1:16" x14ac:dyDescent="0.2">
      <c r="A28" s="29" t="s">
        <v>295</v>
      </c>
      <c r="B28" s="41" t="s">
        <v>170</v>
      </c>
      <c r="C28" s="30" t="s">
        <v>296</v>
      </c>
      <c r="D28" s="31">
        <v>22.222200000000001</v>
      </c>
      <c r="E28" s="32">
        <v>6</v>
      </c>
      <c r="F28" s="32">
        <v>27</v>
      </c>
      <c r="G28" s="70" t="str">
        <f t="shared" si="0"/>
        <v>5</v>
      </c>
      <c r="H28" s="31">
        <f>G28*summary!$D$14/'K_2.2'!$P$118</f>
        <v>53120.043512658231</v>
      </c>
      <c r="O28" s="9">
        <v>2.3060999999999998</v>
      </c>
      <c r="P28" s="9">
        <v>5</v>
      </c>
    </row>
    <row r="29" spans="1:16" x14ac:dyDescent="0.2">
      <c r="A29" s="19"/>
      <c r="B29" s="39" t="s">
        <v>171</v>
      </c>
      <c r="C29" s="20" t="s">
        <v>297</v>
      </c>
      <c r="D29" s="21">
        <v>5.3231999999999999</v>
      </c>
      <c r="E29" s="22">
        <v>28</v>
      </c>
      <c r="F29" s="22">
        <v>526</v>
      </c>
      <c r="G29" s="68" t="str">
        <f t="shared" si="0"/>
        <v>4</v>
      </c>
      <c r="H29" s="21">
        <f>G29*summary!$D$14/'K_2.2'!$P$118</f>
        <v>42496.034810126584</v>
      </c>
      <c r="O29" s="9">
        <v>2.3088000000000002</v>
      </c>
      <c r="P29" s="9">
        <v>4</v>
      </c>
    </row>
    <row r="30" spans="1:16" x14ac:dyDescent="0.2">
      <c r="A30" s="19"/>
      <c r="B30" s="39" t="s">
        <v>172</v>
      </c>
      <c r="C30" s="20" t="s">
        <v>298</v>
      </c>
      <c r="D30" s="21">
        <v>3.8062</v>
      </c>
      <c r="E30" s="22">
        <v>11</v>
      </c>
      <c r="F30" s="22">
        <v>289</v>
      </c>
      <c r="G30" s="68" t="str">
        <f t="shared" si="0"/>
        <v>3</v>
      </c>
      <c r="H30" s="21">
        <f>G30*summary!$D$14/'K_2.2'!$P$118</f>
        <v>31872.026107594938</v>
      </c>
      <c r="O30" s="9">
        <v>2.3155000000000001</v>
      </c>
      <c r="P30" s="9">
        <v>3</v>
      </c>
    </row>
    <row r="31" spans="1:16" x14ac:dyDescent="0.2">
      <c r="A31" s="19"/>
      <c r="B31" s="39" t="s">
        <v>173</v>
      </c>
      <c r="C31" s="20" t="s">
        <v>299</v>
      </c>
      <c r="D31" s="21">
        <v>6.8132000000000001</v>
      </c>
      <c r="E31" s="22">
        <v>31</v>
      </c>
      <c r="F31" s="22">
        <v>455</v>
      </c>
      <c r="G31" s="68" t="str">
        <f t="shared" si="0"/>
        <v>5</v>
      </c>
      <c r="H31" s="21">
        <f>G31*summary!$D$14/'K_2.2'!$P$118</f>
        <v>53120.043512658231</v>
      </c>
      <c r="O31" s="9">
        <v>2.3668999999999998</v>
      </c>
      <c r="P31" s="9">
        <v>5</v>
      </c>
    </row>
    <row r="32" spans="1:16" x14ac:dyDescent="0.2">
      <c r="A32" s="19"/>
      <c r="B32" s="39" t="s">
        <v>174</v>
      </c>
      <c r="C32" s="20" t="s">
        <v>300</v>
      </c>
      <c r="D32" s="21">
        <v>5.5171999999999999</v>
      </c>
      <c r="E32" s="22">
        <v>8</v>
      </c>
      <c r="F32" s="22">
        <v>145</v>
      </c>
      <c r="G32" s="68" t="str">
        <f t="shared" si="0"/>
        <v>4</v>
      </c>
      <c r="H32" s="21">
        <f>G32*summary!$D$14/'K_2.2'!$P$118</f>
        <v>42496.034810126584</v>
      </c>
      <c r="O32" s="9">
        <v>2.4194</v>
      </c>
      <c r="P32" s="9">
        <v>4</v>
      </c>
    </row>
    <row r="33" spans="1:16" x14ac:dyDescent="0.2">
      <c r="A33" s="19"/>
      <c r="B33" s="39" t="s">
        <v>175</v>
      </c>
      <c r="C33" s="20" t="s">
        <v>301</v>
      </c>
      <c r="D33" s="21">
        <v>2.8169</v>
      </c>
      <c r="E33" s="22">
        <v>4</v>
      </c>
      <c r="F33" s="22">
        <v>142</v>
      </c>
      <c r="G33" s="68" t="str">
        <f t="shared" si="0"/>
        <v>2</v>
      </c>
      <c r="H33" s="21">
        <f>G33*summary!$D$14/'K_2.2'!$P$118</f>
        <v>21248.017405063292</v>
      </c>
      <c r="J33" s="9"/>
      <c r="K33" s="9"/>
      <c r="L33" s="9"/>
      <c r="M33" s="9"/>
      <c r="N33" s="9"/>
      <c r="O33" s="9">
        <v>2.4350999999999998</v>
      </c>
      <c r="P33" s="9">
        <v>2</v>
      </c>
    </row>
    <row r="34" spans="1:16" x14ac:dyDescent="0.2">
      <c r="A34" s="19"/>
      <c r="B34" s="39" t="s">
        <v>176</v>
      </c>
      <c r="C34" s="20" t="s">
        <v>302</v>
      </c>
      <c r="D34" s="21">
        <v>1.0563</v>
      </c>
      <c r="E34" s="22">
        <v>6</v>
      </c>
      <c r="F34" s="22">
        <v>568</v>
      </c>
      <c r="G34" s="68" t="str">
        <f t="shared" si="0"/>
        <v>1</v>
      </c>
      <c r="H34" s="21">
        <f>G34*summary!$D$14/'K_2.2'!$P$118</f>
        <v>10624.008702531646</v>
      </c>
      <c r="J34" s="9"/>
      <c r="K34" s="9"/>
      <c r="L34" s="9"/>
      <c r="M34" s="9"/>
      <c r="N34" s="9"/>
      <c r="O34" s="9">
        <v>2.5495999999999999</v>
      </c>
      <c r="P34" s="9">
        <v>1</v>
      </c>
    </row>
    <row r="35" spans="1:16" x14ac:dyDescent="0.2">
      <c r="A35" s="19"/>
      <c r="B35" s="39" t="s">
        <v>177</v>
      </c>
      <c r="C35" s="20" t="s">
        <v>303</v>
      </c>
      <c r="D35" s="21">
        <v>4.0498000000000003</v>
      </c>
      <c r="E35" s="22">
        <v>13</v>
      </c>
      <c r="F35" s="22">
        <v>321</v>
      </c>
      <c r="G35" s="68" t="str">
        <f t="shared" si="0"/>
        <v>3</v>
      </c>
      <c r="H35" s="21">
        <f>G35*summary!$D$14/'K_2.2'!$P$118</f>
        <v>31872.026107594938</v>
      </c>
      <c r="J35" s="9"/>
      <c r="K35" s="9"/>
      <c r="L35" s="9"/>
      <c r="M35" s="9"/>
      <c r="N35" s="9"/>
      <c r="O35" s="9">
        <v>2.6280999999999999</v>
      </c>
      <c r="P35" s="9">
        <v>3</v>
      </c>
    </row>
    <row r="36" spans="1:16" x14ac:dyDescent="0.2">
      <c r="A36" s="19"/>
      <c r="B36" s="39" t="s">
        <v>178</v>
      </c>
      <c r="C36" s="20" t="s">
        <v>304</v>
      </c>
      <c r="D36" s="21">
        <v>2.1459000000000001</v>
      </c>
      <c r="E36" s="22">
        <v>5</v>
      </c>
      <c r="F36" s="22">
        <v>233</v>
      </c>
      <c r="G36" s="68" t="str">
        <f t="shared" ref="G36:G67" si="1">IF(D36&gt;=$K$18,"5",IF(D36&gt;=$K$19,"4",IF(D36&gt;=$K$20,"3",IF(D36&gt;=$K$21,"2","1"))))</f>
        <v>1</v>
      </c>
      <c r="H36" s="21">
        <f>G36*summary!$D$14/'K_2.2'!$P$118</f>
        <v>10624.008702531646</v>
      </c>
      <c r="J36" s="9"/>
      <c r="K36" s="9"/>
      <c r="L36" s="9"/>
      <c r="M36" s="9"/>
      <c r="N36" s="9"/>
      <c r="O36" s="9">
        <v>2.6316000000000002</v>
      </c>
      <c r="P36" s="9">
        <v>1</v>
      </c>
    </row>
    <row r="37" spans="1:16" x14ac:dyDescent="0.2">
      <c r="A37" s="19"/>
      <c r="B37" s="39" t="s">
        <v>179</v>
      </c>
      <c r="C37" s="20" t="s">
        <v>305</v>
      </c>
      <c r="D37" s="21">
        <v>9.4339999999999993</v>
      </c>
      <c r="E37" s="22">
        <v>20</v>
      </c>
      <c r="F37" s="22">
        <v>212</v>
      </c>
      <c r="G37" s="68" t="str">
        <f t="shared" si="1"/>
        <v>5</v>
      </c>
      <c r="H37" s="21">
        <f>G37*summary!$D$14/'K_2.2'!$P$118</f>
        <v>53120.043512658231</v>
      </c>
      <c r="J37" s="9"/>
      <c r="K37" s="9"/>
      <c r="L37" s="9"/>
      <c r="M37" s="9"/>
      <c r="N37" s="9"/>
      <c r="O37" s="9">
        <v>2.6316000000000002</v>
      </c>
      <c r="P37" s="9">
        <v>5</v>
      </c>
    </row>
    <row r="38" spans="1:16" x14ac:dyDescent="0.2">
      <c r="A38" s="19"/>
      <c r="B38" s="39" t="s">
        <v>180</v>
      </c>
      <c r="C38" s="20" t="s">
        <v>306</v>
      </c>
      <c r="D38" s="21">
        <v>33.333300000000001</v>
      </c>
      <c r="E38" s="22">
        <v>1</v>
      </c>
      <c r="F38" s="22">
        <v>3</v>
      </c>
      <c r="G38" s="68" t="str">
        <f t="shared" si="1"/>
        <v>5</v>
      </c>
      <c r="H38" s="21">
        <f>G38*summary!$D$14/'K_2.2'!$P$118</f>
        <v>53120.043512658231</v>
      </c>
      <c r="J38" s="9"/>
      <c r="K38" s="9"/>
      <c r="L38" s="9"/>
      <c r="M38" s="9"/>
      <c r="N38" s="9"/>
      <c r="O38" s="9">
        <v>2.6871</v>
      </c>
      <c r="P38" s="9">
        <v>5</v>
      </c>
    </row>
    <row r="39" spans="1:16" x14ac:dyDescent="0.2">
      <c r="A39" s="19"/>
      <c r="B39" s="39" t="s">
        <v>181</v>
      </c>
      <c r="C39" s="20" t="s">
        <v>35</v>
      </c>
      <c r="D39" s="21">
        <v>8.7136999999999993</v>
      </c>
      <c r="E39" s="22">
        <v>21</v>
      </c>
      <c r="F39" s="22">
        <v>241</v>
      </c>
      <c r="G39" s="68" t="str">
        <f t="shared" si="1"/>
        <v>5</v>
      </c>
      <c r="H39" s="21">
        <f>G39*summary!$D$14/'K_2.2'!$P$118</f>
        <v>53120.043512658231</v>
      </c>
      <c r="J39" s="9"/>
      <c r="K39" s="9"/>
      <c r="L39" s="9"/>
      <c r="M39" s="9"/>
      <c r="N39" s="9"/>
      <c r="O39" s="9">
        <v>2.6913999999999998</v>
      </c>
      <c r="P39" s="9">
        <v>5</v>
      </c>
    </row>
    <row r="40" spans="1:16" x14ac:dyDescent="0.2">
      <c r="A40" s="19"/>
      <c r="B40" s="39" t="s">
        <v>182</v>
      </c>
      <c r="C40" s="20" t="s">
        <v>36</v>
      </c>
      <c r="D40" s="21">
        <v>4.7618999999999998</v>
      </c>
      <c r="E40" s="22">
        <v>5</v>
      </c>
      <c r="F40" s="22">
        <v>105</v>
      </c>
      <c r="G40" s="68" t="str">
        <f t="shared" si="1"/>
        <v>3</v>
      </c>
      <c r="H40" s="21">
        <f>G40*summary!$D$14/'K_2.2'!$P$118</f>
        <v>31872.026107594938</v>
      </c>
      <c r="J40" s="9"/>
      <c r="K40" s="9"/>
      <c r="L40" s="9"/>
      <c r="M40" s="9"/>
      <c r="N40" s="9"/>
      <c r="O40" s="9">
        <v>2.7875000000000001</v>
      </c>
      <c r="P40" s="9">
        <v>3</v>
      </c>
    </row>
    <row r="41" spans="1:16" x14ac:dyDescent="0.2">
      <c r="A41" s="19"/>
      <c r="B41" s="39" t="s">
        <v>183</v>
      </c>
      <c r="C41" s="20" t="s">
        <v>37</v>
      </c>
      <c r="D41" s="21">
        <v>8.5714000000000006</v>
      </c>
      <c r="E41" s="22">
        <v>6</v>
      </c>
      <c r="F41" s="22">
        <v>70</v>
      </c>
      <c r="G41" s="68" t="str">
        <f t="shared" si="1"/>
        <v>5</v>
      </c>
      <c r="H41" s="21">
        <f>G41*summary!$D$14/'K_2.2'!$P$118</f>
        <v>53120.043512658231</v>
      </c>
      <c r="J41" s="9"/>
      <c r="K41" s="9"/>
      <c r="L41" s="9"/>
      <c r="M41" s="9"/>
      <c r="N41" s="9"/>
      <c r="O41" s="9">
        <v>2.7949999999999999</v>
      </c>
      <c r="P41" s="9">
        <v>5</v>
      </c>
    </row>
    <row r="42" spans="1:16" x14ac:dyDescent="0.2">
      <c r="A42" s="19"/>
      <c r="B42" s="39" t="s">
        <v>184</v>
      </c>
      <c r="C42" s="20" t="s">
        <v>38</v>
      </c>
      <c r="D42" s="21">
        <v>14.545500000000001</v>
      </c>
      <c r="E42" s="22">
        <v>8</v>
      </c>
      <c r="F42" s="22">
        <v>55</v>
      </c>
      <c r="G42" s="68" t="str">
        <f t="shared" si="1"/>
        <v>5</v>
      </c>
      <c r="H42" s="21">
        <f>G42*summary!$D$14/'K_2.2'!$P$118</f>
        <v>53120.043512658231</v>
      </c>
      <c r="J42" s="9"/>
      <c r="K42" s="9"/>
      <c r="L42" s="9"/>
      <c r="M42" s="9"/>
      <c r="N42" s="9"/>
      <c r="O42" s="9">
        <v>2.8169</v>
      </c>
      <c r="P42" s="9">
        <v>5</v>
      </c>
    </row>
    <row r="43" spans="1:16" x14ac:dyDescent="0.2">
      <c r="A43" s="19"/>
      <c r="B43" s="39" t="s">
        <v>185</v>
      </c>
      <c r="C43" s="20" t="s">
        <v>39</v>
      </c>
      <c r="D43" s="21">
        <v>5.5556000000000001</v>
      </c>
      <c r="E43" s="22">
        <v>1</v>
      </c>
      <c r="F43" s="22">
        <v>18</v>
      </c>
      <c r="G43" s="68" t="str">
        <f t="shared" si="1"/>
        <v>4</v>
      </c>
      <c r="H43" s="21">
        <f>G43*summary!$D$14/'K_2.2'!$P$118</f>
        <v>42496.034810126584</v>
      </c>
      <c r="J43" s="9"/>
      <c r="K43" s="9"/>
      <c r="L43" s="9"/>
      <c r="M43" s="9"/>
      <c r="N43" s="9"/>
      <c r="O43" s="9">
        <v>2.8384</v>
      </c>
      <c r="P43" s="9">
        <v>4</v>
      </c>
    </row>
    <row r="44" spans="1:16" x14ac:dyDescent="0.2">
      <c r="A44" s="19"/>
      <c r="B44" s="39" t="s">
        <v>186</v>
      </c>
      <c r="C44" s="20" t="s">
        <v>40</v>
      </c>
      <c r="D44" s="21">
        <v>12</v>
      </c>
      <c r="E44" s="22">
        <v>3</v>
      </c>
      <c r="F44" s="22">
        <v>25</v>
      </c>
      <c r="G44" s="68" t="str">
        <f t="shared" si="1"/>
        <v>5</v>
      </c>
      <c r="H44" s="21">
        <f>G44*summary!$D$14/'K_2.2'!$P$118</f>
        <v>53120.043512658231</v>
      </c>
      <c r="J44" s="9"/>
      <c r="K44" s="9"/>
      <c r="L44" s="9"/>
      <c r="M44" s="9"/>
      <c r="N44" s="9"/>
      <c r="O44" s="9">
        <v>2.8834</v>
      </c>
      <c r="P44" s="9">
        <v>5</v>
      </c>
    </row>
    <row r="45" spans="1:16" x14ac:dyDescent="0.2">
      <c r="A45" s="19"/>
      <c r="B45" s="39" t="s">
        <v>187</v>
      </c>
      <c r="C45" s="20" t="s">
        <v>41</v>
      </c>
      <c r="D45" s="21">
        <v>11.666700000000001</v>
      </c>
      <c r="E45" s="22">
        <v>7</v>
      </c>
      <c r="F45" s="22">
        <v>60</v>
      </c>
      <c r="G45" s="68" t="str">
        <f t="shared" si="1"/>
        <v>5</v>
      </c>
      <c r="H45" s="21">
        <f>G45*summary!$D$14/'K_2.2'!$P$118</f>
        <v>53120.043512658231</v>
      </c>
      <c r="J45" s="9"/>
      <c r="K45" s="9"/>
      <c r="L45" s="9"/>
      <c r="M45" s="9"/>
      <c r="N45" s="9"/>
      <c r="O45" s="9">
        <v>2.9411999999999998</v>
      </c>
      <c r="P45" s="9">
        <v>5</v>
      </c>
    </row>
    <row r="46" spans="1:16" x14ac:dyDescent="0.2">
      <c r="A46" s="19"/>
      <c r="B46" s="39" t="s">
        <v>188</v>
      </c>
      <c r="C46" s="20" t="s">
        <v>42</v>
      </c>
      <c r="D46" s="21">
        <v>8.8496000000000006</v>
      </c>
      <c r="E46" s="22">
        <v>10</v>
      </c>
      <c r="F46" s="22">
        <v>113</v>
      </c>
      <c r="G46" s="68" t="str">
        <f t="shared" si="1"/>
        <v>5</v>
      </c>
      <c r="H46" s="21">
        <f>G46*summary!$D$14/'K_2.2'!$P$118</f>
        <v>53120.043512658231</v>
      </c>
      <c r="J46" s="9"/>
      <c r="K46" s="9"/>
      <c r="L46" s="9"/>
      <c r="M46" s="9"/>
      <c r="N46" s="9"/>
      <c r="O46" s="9">
        <v>2.9851000000000001</v>
      </c>
      <c r="P46" s="9">
        <v>5</v>
      </c>
    </row>
    <row r="47" spans="1:16" x14ac:dyDescent="0.2">
      <c r="A47" s="19"/>
      <c r="B47" s="39" t="s">
        <v>189</v>
      </c>
      <c r="C47" s="20" t="s">
        <v>43</v>
      </c>
      <c r="D47" s="21">
        <v>7.8947000000000003</v>
      </c>
      <c r="E47" s="22">
        <v>9</v>
      </c>
      <c r="F47" s="22">
        <v>114</v>
      </c>
      <c r="G47" s="68" t="str">
        <f t="shared" si="1"/>
        <v>5</v>
      </c>
      <c r="H47" s="21">
        <f>G47*summary!$D$14/'K_2.2'!$P$118</f>
        <v>53120.043512658231</v>
      </c>
      <c r="J47" s="9"/>
      <c r="K47" s="9"/>
      <c r="L47" s="9"/>
      <c r="M47" s="9"/>
      <c r="N47" s="9"/>
      <c r="O47" s="9">
        <v>3.012</v>
      </c>
      <c r="P47" s="9">
        <v>5</v>
      </c>
    </row>
    <row r="48" spans="1:16" x14ac:dyDescent="0.2">
      <c r="A48" s="19"/>
      <c r="B48" s="39" t="s">
        <v>190</v>
      </c>
      <c r="C48" s="20" t="s">
        <v>44</v>
      </c>
      <c r="D48" s="21">
        <v>3.5293999999999999</v>
      </c>
      <c r="E48" s="22">
        <v>3</v>
      </c>
      <c r="F48" s="22">
        <v>85</v>
      </c>
      <c r="G48" s="68" t="str">
        <f t="shared" si="1"/>
        <v>2</v>
      </c>
      <c r="H48" s="21">
        <f>G48*summary!$D$14/'K_2.2'!$P$118</f>
        <v>21248.017405063292</v>
      </c>
      <c r="J48" s="9"/>
      <c r="K48" s="9"/>
      <c r="L48" s="9"/>
      <c r="M48" s="9"/>
      <c r="N48" s="9"/>
      <c r="O48" s="9">
        <v>3.0303</v>
      </c>
      <c r="P48" s="9">
        <v>2</v>
      </c>
    </row>
    <row r="49" spans="1:16" x14ac:dyDescent="0.2">
      <c r="A49" s="19"/>
      <c r="B49" s="39" t="s">
        <v>191</v>
      </c>
      <c r="C49" s="20" t="s">
        <v>45</v>
      </c>
      <c r="D49" s="21">
        <v>12.5</v>
      </c>
      <c r="E49" s="22">
        <v>12</v>
      </c>
      <c r="F49" s="22">
        <v>96</v>
      </c>
      <c r="G49" s="68" t="str">
        <f t="shared" si="1"/>
        <v>5</v>
      </c>
      <c r="H49" s="21">
        <f>G49*summary!$D$14/'K_2.2'!$P$118</f>
        <v>53120.043512658231</v>
      </c>
      <c r="J49" s="9"/>
      <c r="K49" s="9"/>
      <c r="L49" s="9"/>
      <c r="M49" s="9"/>
      <c r="N49" s="9"/>
      <c r="O49" s="9">
        <v>3.0611999999999999</v>
      </c>
      <c r="P49" s="9">
        <v>5</v>
      </c>
    </row>
    <row r="50" spans="1:16" x14ac:dyDescent="0.2">
      <c r="A50" s="19"/>
      <c r="B50" s="39" t="s">
        <v>192</v>
      </c>
      <c r="C50" s="20" t="s">
        <v>46</v>
      </c>
      <c r="D50" s="21">
        <v>4.5801999999999996</v>
      </c>
      <c r="E50" s="22">
        <v>6</v>
      </c>
      <c r="F50" s="22">
        <v>131</v>
      </c>
      <c r="G50" s="68" t="str">
        <f t="shared" si="1"/>
        <v>3</v>
      </c>
      <c r="H50" s="21">
        <f>G50*summary!$D$14/'K_2.2'!$P$118</f>
        <v>31872.026107594938</v>
      </c>
      <c r="J50" s="9"/>
      <c r="K50" s="9"/>
      <c r="L50" s="9"/>
      <c r="M50" s="9"/>
      <c r="N50" s="9"/>
      <c r="O50" s="9">
        <v>3.1915</v>
      </c>
      <c r="P50" s="9">
        <v>3</v>
      </c>
    </row>
    <row r="51" spans="1:16" x14ac:dyDescent="0.2">
      <c r="A51" s="19"/>
      <c r="B51" s="39" t="s">
        <v>193</v>
      </c>
      <c r="C51" s="20" t="s">
        <v>47</v>
      </c>
      <c r="D51" s="21">
        <v>4.0404</v>
      </c>
      <c r="E51" s="22">
        <v>8</v>
      </c>
      <c r="F51" s="22">
        <v>198</v>
      </c>
      <c r="G51" s="68" t="str">
        <f t="shared" si="1"/>
        <v>3</v>
      </c>
      <c r="H51" s="21">
        <f>G51*summary!$D$14/'K_2.2'!$P$118</f>
        <v>31872.026107594938</v>
      </c>
      <c r="J51" s="9"/>
      <c r="K51" s="9"/>
      <c r="L51" s="9"/>
      <c r="M51" s="9"/>
      <c r="N51" s="9"/>
      <c r="O51" s="9">
        <v>3.4666999999999999</v>
      </c>
      <c r="P51" s="9">
        <v>3</v>
      </c>
    </row>
    <row r="52" spans="1:16" x14ac:dyDescent="0.2">
      <c r="A52" s="19"/>
      <c r="B52" s="39" t="s">
        <v>194</v>
      </c>
      <c r="C52" s="20" t="s">
        <v>48</v>
      </c>
      <c r="D52" s="21">
        <v>0</v>
      </c>
      <c r="E52" s="22"/>
      <c r="F52" s="22">
        <v>4</v>
      </c>
      <c r="G52" s="68" t="str">
        <f t="shared" si="1"/>
        <v>1</v>
      </c>
      <c r="H52" s="21">
        <f>G52*summary!$D$14/'K_2.2'!$P$118</f>
        <v>10624.008702531646</v>
      </c>
      <c r="J52" s="9"/>
      <c r="K52" s="9"/>
      <c r="L52" s="9"/>
      <c r="M52" s="9"/>
      <c r="N52" s="9"/>
      <c r="O52" s="9">
        <v>3.4759000000000002</v>
      </c>
      <c r="P52" s="9">
        <v>1</v>
      </c>
    </row>
    <row r="53" spans="1:16" x14ac:dyDescent="0.2">
      <c r="A53" s="19"/>
      <c r="B53" s="39" t="s">
        <v>195</v>
      </c>
      <c r="C53" s="20" t="s">
        <v>49</v>
      </c>
      <c r="D53" s="21">
        <v>23.958300000000001</v>
      </c>
      <c r="E53" s="22">
        <v>23</v>
      </c>
      <c r="F53" s="22">
        <v>96</v>
      </c>
      <c r="G53" s="68" t="str">
        <f t="shared" si="1"/>
        <v>5</v>
      </c>
      <c r="H53" s="21">
        <f>G53*summary!$D$14/'K_2.2'!$P$118</f>
        <v>53120.043512658231</v>
      </c>
      <c r="J53" s="9"/>
      <c r="K53" s="9"/>
      <c r="L53" s="9"/>
      <c r="M53" s="9"/>
      <c r="N53" s="9"/>
      <c r="O53" s="9">
        <v>3.5293999999999999</v>
      </c>
      <c r="P53" s="9">
        <v>5</v>
      </c>
    </row>
    <row r="54" spans="1:16" x14ac:dyDescent="0.2">
      <c r="A54" s="19"/>
      <c r="B54" s="39" t="s">
        <v>196</v>
      </c>
      <c r="C54" s="20" t="s">
        <v>50</v>
      </c>
      <c r="D54" s="21">
        <v>20</v>
      </c>
      <c r="E54" s="22">
        <v>4</v>
      </c>
      <c r="F54" s="22">
        <v>20</v>
      </c>
      <c r="G54" s="68" t="str">
        <f t="shared" si="1"/>
        <v>5</v>
      </c>
      <c r="H54" s="21">
        <f>G54*summary!$D$14/'K_2.2'!$P$118</f>
        <v>53120.043512658231</v>
      </c>
      <c r="J54" s="9"/>
      <c r="K54" s="9"/>
      <c r="L54" s="9"/>
      <c r="M54" s="9"/>
      <c r="N54" s="9"/>
      <c r="O54" s="9">
        <v>3.5565000000000002</v>
      </c>
      <c r="P54" s="9">
        <v>5</v>
      </c>
    </row>
    <row r="55" spans="1:16" x14ac:dyDescent="0.2">
      <c r="A55" s="19"/>
      <c r="B55" s="39" t="s">
        <v>197</v>
      </c>
      <c r="C55" s="20" t="s">
        <v>51</v>
      </c>
      <c r="D55" s="21">
        <v>4.5454999999999997</v>
      </c>
      <c r="E55" s="22">
        <v>1</v>
      </c>
      <c r="F55" s="22">
        <v>22</v>
      </c>
      <c r="G55" s="68" t="str">
        <f t="shared" si="1"/>
        <v>3</v>
      </c>
      <c r="H55" s="21">
        <f>G55*summary!$D$14/'K_2.2'!$P$118</f>
        <v>31872.026107594938</v>
      </c>
      <c r="J55" s="9"/>
      <c r="K55" s="9"/>
      <c r="L55" s="9"/>
      <c r="M55" s="9"/>
      <c r="N55" s="9"/>
      <c r="O55" s="9">
        <v>3.6364000000000001</v>
      </c>
      <c r="P55" s="9">
        <v>3</v>
      </c>
    </row>
    <row r="56" spans="1:16" x14ac:dyDescent="0.2">
      <c r="A56" s="33"/>
      <c r="B56" s="42" t="s">
        <v>198</v>
      </c>
      <c r="C56" s="34" t="s">
        <v>52</v>
      </c>
      <c r="D56" s="35">
        <v>8.6957000000000004</v>
      </c>
      <c r="E56" s="36">
        <v>2</v>
      </c>
      <c r="F56" s="36">
        <v>23</v>
      </c>
      <c r="G56" s="71" t="str">
        <f t="shared" si="1"/>
        <v>5</v>
      </c>
      <c r="H56" s="35">
        <f>G56*summary!$D$14/'K_2.2'!$P$118</f>
        <v>53120.043512658231</v>
      </c>
      <c r="J56" s="9"/>
      <c r="K56" s="9"/>
      <c r="L56" s="9"/>
      <c r="M56" s="9"/>
      <c r="N56" s="9"/>
      <c r="O56" s="9">
        <v>3.6697000000000002</v>
      </c>
      <c r="P56" s="9">
        <v>5</v>
      </c>
    </row>
    <row r="57" spans="1:16" x14ac:dyDescent="0.2">
      <c r="A57" s="12" t="s">
        <v>307</v>
      </c>
      <c r="B57" s="38" t="s">
        <v>199</v>
      </c>
      <c r="C57" s="16" t="s">
        <v>308</v>
      </c>
      <c r="D57" s="17">
        <v>6.5004</v>
      </c>
      <c r="E57" s="18">
        <v>73</v>
      </c>
      <c r="F57" s="18">
        <v>1123</v>
      </c>
      <c r="G57" s="67" t="str">
        <f t="shared" si="1"/>
        <v>5</v>
      </c>
      <c r="H57" s="17">
        <f>G57*summary!$D$14/'K_2.2'!$P$118</f>
        <v>53120.043512658231</v>
      </c>
      <c r="J57" s="9"/>
      <c r="K57" s="9"/>
      <c r="L57" s="9"/>
      <c r="M57" s="9"/>
      <c r="N57" s="9"/>
      <c r="O57" s="9">
        <v>3.6697000000000002</v>
      </c>
      <c r="P57" s="9">
        <v>5</v>
      </c>
    </row>
    <row r="58" spans="1:16" x14ac:dyDescent="0.2">
      <c r="A58" s="19"/>
      <c r="B58" s="39" t="s">
        <v>200</v>
      </c>
      <c r="C58" s="20" t="s">
        <v>309</v>
      </c>
      <c r="D58" s="21">
        <v>1.9295</v>
      </c>
      <c r="E58" s="22">
        <v>29</v>
      </c>
      <c r="F58" s="22">
        <v>1503</v>
      </c>
      <c r="G58" s="68" t="str">
        <f t="shared" si="1"/>
        <v>1</v>
      </c>
      <c r="H58" s="21">
        <f>G58*summary!$D$14/'K_2.2'!$P$118</f>
        <v>10624.008702531646</v>
      </c>
      <c r="J58" s="9"/>
      <c r="K58" s="9"/>
      <c r="L58" s="9"/>
      <c r="M58" s="9"/>
      <c r="N58" s="9"/>
      <c r="O58" s="9">
        <v>3.7414999999999998</v>
      </c>
      <c r="P58" s="9">
        <v>1</v>
      </c>
    </row>
    <row r="59" spans="1:16" x14ac:dyDescent="0.2">
      <c r="A59" s="19"/>
      <c r="B59" s="39" t="s">
        <v>201</v>
      </c>
      <c r="C59" s="20" t="s">
        <v>310</v>
      </c>
      <c r="D59" s="21">
        <v>2.8384</v>
      </c>
      <c r="E59" s="22">
        <v>13</v>
      </c>
      <c r="F59" s="22">
        <v>458</v>
      </c>
      <c r="G59" s="68" t="str">
        <f t="shared" si="1"/>
        <v>2</v>
      </c>
      <c r="H59" s="21">
        <f>G59*summary!$D$14/'K_2.2'!$P$118</f>
        <v>21248.017405063292</v>
      </c>
      <c r="J59" s="9"/>
      <c r="K59" s="9"/>
      <c r="L59" s="9"/>
      <c r="M59" s="9"/>
      <c r="N59" s="9"/>
      <c r="O59" s="9">
        <v>3.7559</v>
      </c>
      <c r="P59" s="9">
        <v>2</v>
      </c>
    </row>
    <row r="60" spans="1:16" x14ac:dyDescent="0.2">
      <c r="A60" s="19"/>
      <c r="B60" s="39" t="s">
        <v>202</v>
      </c>
      <c r="C60" s="20" t="s">
        <v>56</v>
      </c>
      <c r="D60" s="21">
        <v>3.7414999999999998</v>
      </c>
      <c r="E60" s="22">
        <v>11</v>
      </c>
      <c r="F60" s="22">
        <v>294</v>
      </c>
      <c r="G60" s="68" t="str">
        <f t="shared" si="1"/>
        <v>2</v>
      </c>
      <c r="H60" s="21">
        <f>G60*summary!$D$14/'K_2.2'!$P$118</f>
        <v>21248.017405063292</v>
      </c>
      <c r="J60" s="9"/>
      <c r="K60" s="9"/>
      <c r="L60" s="9"/>
      <c r="M60" s="9"/>
      <c r="N60" s="9"/>
      <c r="O60" s="9">
        <v>3.7837999999999998</v>
      </c>
      <c r="P60" s="9">
        <v>2</v>
      </c>
    </row>
    <row r="61" spans="1:16" x14ac:dyDescent="0.2">
      <c r="A61" s="19"/>
      <c r="B61" s="39" t="s">
        <v>203</v>
      </c>
      <c r="C61" s="20" t="s">
        <v>311</v>
      </c>
      <c r="D61" s="21">
        <v>1.9737</v>
      </c>
      <c r="E61" s="22">
        <v>6</v>
      </c>
      <c r="F61" s="22">
        <v>304</v>
      </c>
      <c r="G61" s="68" t="str">
        <f t="shared" si="1"/>
        <v>1</v>
      </c>
      <c r="H61" s="21">
        <f>G61*summary!$D$14/'K_2.2'!$P$118</f>
        <v>10624.008702531646</v>
      </c>
      <c r="J61" s="9"/>
      <c r="K61" s="9"/>
      <c r="L61" s="9"/>
      <c r="M61" s="9"/>
      <c r="N61" s="9"/>
      <c r="O61" s="9">
        <v>3.8062</v>
      </c>
      <c r="P61" s="9">
        <v>1</v>
      </c>
    </row>
    <row r="62" spans="1:16" x14ac:dyDescent="0.2">
      <c r="A62" s="19"/>
      <c r="B62" s="39" t="s">
        <v>204</v>
      </c>
      <c r="C62" s="20" t="s">
        <v>312</v>
      </c>
      <c r="D62" s="21">
        <v>3.9079999999999999</v>
      </c>
      <c r="E62" s="22">
        <v>17</v>
      </c>
      <c r="F62" s="22">
        <v>435</v>
      </c>
      <c r="G62" s="68" t="str">
        <f t="shared" si="1"/>
        <v>3</v>
      </c>
      <c r="H62" s="21">
        <f>G62*summary!$D$14/'K_2.2'!$P$118</f>
        <v>31872.026107594938</v>
      </c>
      <c r="J62" s="9"/>
      <c r="K62" s="9"/>
      <c r="L62" s="9"/>
      <c r="M62" s="9"/>
      <c r="N62" s="9"/>
      <c r="O62" s="9">
        <v>3.9024000000000001</v>
      </c>
      <c r="P62" s="9">
        <v>3</v>
      </c>
    </row>
    <row r="63" spans="1:16" x14ac:dyDescent="0.2">
      <c r="A63" s="19"/>
      <c r="B63" s="39" t="s">
        <v>205</v>
      </c>
      <c r="C63" s="20" t="s">
        <v>313</v>
      </c>
      <c r="D63" s="21">
        <v>3.4759000000000002</v>
      </c>
      <c r="E63" s="22">
        <v>13</v>
      </c>
      <c r="F63" s="22">
        <v>374</v>
      </c>
      <c r="G63" s="68" t="str">
        <f t="shared" si="1"/>
        <v>2</v>
      </c>
      <c r="H63" s="21">
        <f>G63*summary!$D$14/'K_2.2'!$P$118</f>
        <v>21248.017405063292</v>
      </c>
      <c r="J63" s="9"/>
      <c r="K63" s="9"/>
      <c r="L63" s="9"/>
      <c r="M63" s="9"/>
      <c r="N63" s="9"/>
      <c r="O63" s="9">
        <v>3.9079999999999999</v>
      </c>
      <c r="P63" s="9">
        <v>2</v>
      </c>
    </row>
    <row r="64" spans="1:16" x14ac:dyDescent="0.2">
      <c r="A64" s="19"/>
      <c r="B64" s="39" t="s">
        <v>206</v>
      </c>
      <c r="C64" s="20" t="s">
        <v>314</v>
      </c>
      <c r="D64" s="21">
        <v>2.4194</v>
      </c>
      <c r="E64" s="22">
        <v>9</v>
      </c>
      <c r="F64" s="22">
        <v>372</v>
      </c>
      <c r="G64" s="68" t="str">
        <f t="shared" si="1"/>
        <v>1</v>
      </c>
      <c r="H64" s="21">
        <f>G64*summary!$D$14/'K_2.2'!$P$118</f>
        <v>10624.008702531646</v>
      </c>
      <c r="J64" s="9"/>
      <c r="K64" s="9"/>
      <c r="L64" s="9"/>
      <c r="M64" s="9"/>
      <c r="N64" s="9"/>
      <c r="O64" s="9">
        <v>3.9683000000000002</v>
      </c>
      <c r="P64" s="9">
        <v>1</v>
      </c>
    </row>
    <row r="65" spans="1:16" x14ac:dyDescent="0.2">
      <c r="A65" s="19"/>
      <c r="B65" s="39" t="s">
        <v>207</v>
      </c>
      <c r="C65" s="20" t="s">
        <v>315</v>
      </c>
      <c r="D65" s="21">
        <v>3.1915</v>
      </c>
      <c r="E65" s="22">
        <v>9</v>
      </c>
      <c r="F65" s="22">
        <v>282</v>
      </c>
      <c r="G65" s="68" t="str">
        <f t="shared" si="1"/>
        <v>2</v>
      </c>
      <c r="H65" s="21">
        <f>G65*summary!$D$14/'K_2.2'!$P$118</f>
        <v>21248.017405063292</v>
      </c>
      <c r="J65" s="9"/>
      <c r="K65" s="9"/>
      <c r="L65" s="9"/>
      <c r="M65" s="9"/>
      <c r="N65" s="9"/>
      <c r="O65" s="9">
        <v>4</v>
      </c>
      <c r="P65" s="9">
        <v>2</v>
      </c>
    </row>
    <row r="66" spans="1:16" x14ac:dyDescent="0.2">
      <c r="A66" s="19"/>
      <c r="B66" s="39" t="s">
        <v>208</v>
      </c>
      <c r="C66" s="20" t="s">
        <v>316</v>
      </c>
      <c r="D66" s="21">
        <v>5.5556000000000001</v>
      </c>
      <c r="E66" s="22">
        <v>9</v>
      </c>
      <c r="F66" s="22">
        <v>162</v>
      </c>
      <c r="G66" s="68" t="str">
        <f t="shared" si="1"/>
        <v>4</v>
      </c>
      <c r="H66" s="21">
        <f>G66*summary!$D$14/'K_2.2'!$P$118</f>
        <v>42496.034810126584</v>
      </c>
      <c r="J66" s="9"/>
      <c r="K66" s="9"/>
      <c r="L66" s="9"/>
      <c r="M66" s="9"/>
      <c r="N66" s="9"/>
      <c r="O66" s="9">
        <v>4.0404</v>
      </c>
      <c r="P66" s="9">
        <v>4</v>
      </c>
    </row>
    <row r="67" spans="1:16" x14ac:dyDescent="0.2">
      <c r="A67" s="19"/>
      <c r="B67" s="39" t="s">
        <v>209</v>
      </c>
      <c r="C67" s="20" t="s">
        <v>317</v>
      </c>
      <c r="D67" s="21">
        <v>0.61099999999999999</v>
      </c>
      <c r="E67" s="22">
        <v>3</v>
      </c>
      <c r="F67" s="22">
        <v>491</v>
      </c>
      <c r="G67" s="68" t="str">
        <f t="shared" si="1"/>
        <v>1</v>
      </c>
      <c r="H67" s="21">
        <f>G67*summary!$D$14/'K_2.2'!$P$118</f>
        <v>10624.008702531646</v>
      </c>
      <c r="J67" s="9"/>
      <c r="K67" s="9"/>
      <c r="L67" s="9"/>
      <c r="M67" s="9"/>
      <c r="N67" s="9"/>
      <c r="O67" s="9">
        <v>4.0498000000000003</v>
      </c>
      <c r="P67" s="9">
        <v>1</v>
      </c>
    </row>
    <row r="68" spans="1:16" x14ac:dyDescent="0.2">
      <c r="A68" s="19"/>
      <c r="B68" s="39" t="s">
        <v>210</v>
      </c>
      <c r="C68" s="20" t="s">
        <v>318</v>
      </c>
      <c r="D68" s="21">
        <v>2.3155000000000001</v>
      </c>
      <c r="E68" s="22">
        <v>16</v>
      </c>
      <c r="F68" s="22">
        <v>691</v>
      </c>
      <c r="G68" s="68" t="str">
        <f t="shared" ref="G68:G99" si="2">IF(D68&gt;=$K$18,"5",IF(D68&gt;=$K$19,"4",IF(D68&gt;=$K$20,"3",IF(D68&gt;=$K$21,"2","1"))))</f>
        <v>1</v>
      </c>
      <c r="H68" s="21">
        <f>G68*summary!$D$14/'K_2.2'!$P$118</f>
        <v>10624.008702531646</v>
      </c>
      <c r="J68" s="9"/>
      <c r="K68" s="9"/>
      <c r="L68" s="9"/>
      <c r="M68" s="9"/>
      <c r="N68" s="9"/>
      <c r="O68" s="9">
        <v>4.1075999999999997</v>
      </c>
      <c r="P68" s="9">
        <v>1</v>
      </c>
    </row>
    <row r="69" spans="1:16" x14ac:dyDescent="0.2">
      <c r="A69" s="19"/>
      <c r="B69" s="39" t="s">
        <v>211</v>
      </c>
      <c r="C69" s="20" t="s">
        <v>319</v>
      </c>
      <c r="D69" s="21">
        <v>2.5495999999999999</v>
      </c>
      <c r="E69" s="22">
        <v>9</v>
      </c>
      <c r="F69" s="22">
        <v>353</v>
      </c>
      <c r="G69" s="68" t="str">
        <f t="shared" si="2"/>
        <v>1</v>
      </c>
      <c r="H69" s="21">
        <f>G69*summary!$D$14/'K_2.2'!$P$118</f>
        <v>10624.008702531646</v>
      </c>
      <c r="J69" s="9"/>
      <c r="K69" s="9"/>
      <c r="L69" s="9"/>
      <c r="M69" s="9"/>
      <c r="N69" s="9"/>
      <c r="O69" s="9">
        <v>4.1924999999999999</v>
      </c>
      <c r="P69" s="9">
        <v>1</v>
      </c>
    </row>
    <row r="70" spans="1:16" x14ac:dyDescent="0.2">
      <c r="A70" s="19"/>
      <c r="B70" s="39" t="s">
        <v>212</v>
      </c>
      <c r="C70" s="20" t="s">
        <v>320</v>
      </c>
      <c r="D70" s="21">
        <v>7.2385999999999999</v>
      </c>
      <c r="E70" s="22">
        <v>27</v>
      </c>
      <c r="F70" s="22">
        <v>373</v>
      </c>
      <c r="G70" s="68" t="str">
        <f t="shared" si="2"/>
        <v>5</v>
      </c>
      <c r="H70" s="21">
        <f>G70*summary!$D$14/'K_2.2'!$P$118</f>
        <v>53120.043512658231</v>
      </c>
      <c r="J70" s="9"/>
      <c r="K70" s="9"/>
      <c r="L70" s="9"/>
      <c r="M70" s="9"/>
      <c r="N70" s="9"/>
      <c r="O70" s="9">
        <v>4.2253999999999996</v>
      </c>
      <c r="P70" s="9">
        <v>5</v>
      </c>
    </row>
    <row r="71" spans="1:16" x14ac:dyDescent="0.2">
      <c r="A71" s="19"/>
      <c r="B71" s="39" t="s">
        <v>213</v>
      </c>
      <c r="C71" s="20" t="s">
        <v>321</v>
      </c>
      <c r="D71" s="21">
        <v>1.9608000000000001</v>
      </c>
      <c r="E71" s="22">
        <v>3</v>
      </c>
      <c r="F71" s="22">
        <v>153</v>
      </c>
      <c r="G71" s="68" t="str">
        <f t="shared" si="2"/>
        <v>1</v>
      </c>
      <c r="H71" s="21">
        <f>G71*summary!$D$14/'K_2.2'!$P$118</f>
        <v>10624.008702531646</v>
      </c>
      <c r="J71" s="9"/>
      <c r="K71" s="9"/>
      <c r="L71" s="9"/>
      <c r="M71" s="9"/>
      <c r="N71" s="9"/>
      <c r="O71" s="9">
        <v>4.2647000000000004</v>
      </c>
      <c r="P71" s="9">
        <v>1</v>
      </c>
    </row>
    <row r="72" spans="1:16" x14ac:dyDescent="0.2">
      <c r="A72" s="19"/>
      <c r="B72" s="40" t="s">
        <v>214</v>
      </c>
      <c r="C72" s="26" t="s">
        <v>322</v>
      </c>
      <c r="D72" s="27">
        <v>6.0811000000000002</v>
      </c>
      <c r="E72" s="28">
        <v>9</v>
      </c>
      <c r="F72" s="28">
        <v>148</v>
      </c>
      <c r="G72" s="69" t="str">
        <f t="shared" si="2"/>
        <v>5</v>
      </c>
      <c r="H72" s="27">
        <f>G72*summary!$D$14/'K_2.2'!$P$118</f>
        <v>53120.043512658231</v>
      </c>
      <c r="J72" s="9"/>
      <c r="K72" s="9"/>
      <c r="L72" s="9"/>
      <c r="M72" s="9"/>
      <c r="N72" s="9"/>
      <c r="O72" s="9">
        <v>4.3478000000000003</v>
      </c>
      <c r="P72" s="9">
        <v>5</v>
      </c>
    </row>
    <row r="73" spans="1:16" x14ac:dyDescent="0.2">
      <c r="A73" s="29" t="s">
        <v>323</v>
      </c>
      <c r="B73" s="41" t="s">
        <v>215</v>
      </c>
      <c r="C73" s="30" t="s">
        <v>324</v>
      </c>
      <c r="D73" s="31">
        <v>3.6697000000000002</v>
      </c>
      <c r="E73" s="32">
        <v>24</v>
      </c>
      <c r="F73" s="32">
        <v>654</v>
      </c>
      <c r="G73" s="70" t="str">
        <f t="shared" si="2"/>
        <v>2</v>
      </c>
      <c r="H73" s="31">
        <f>G73*summary!$D$14/'K_2.2'!$P$118</f>
        <v>21248.017405063292</v>
      </c>
      <c r="J73" s="9"/>
      <c r="K73" s="9"/>
      <c r="L73" s="9"/>
      <c r="M73" s="9"/>
      <c r="N73" s="9"/>
      <c r="O73" s="9">
        <v>4.3779000000000003</v>
      </c>
      <c r="P73" s="9">
        <v>2</v>
      </c>
    </row>
    <row r="74" spans="1:16" x14ac:dyDescent="0.2">
      <c r="A74" s="19"/>
      <c r="B74" s="39" t="s">
        <v>216</v>
      </c>
      <c r="C74" s="20" t="s">
        <v>325</v>
      </c>
      <c r="D74" s="21">
        <v>5.0278999999999998</v>
      </c>
      <c r="E74" s="22">
        <v>9</v>
      </c>
      <c r="F74" s="22">
        <v>179</v>
      </c>
      <c r="G74" s="68" t="str">
        <f t="shared" si="2"/>
        <v>4</v>
      </c>
      <c r="H74" s="21">
        <f>G74*summary!$D$14/'K_2.2'!$P$118</f>
        <v>42496.034810126584</v>
      </c>
      <c r="J74" s="9"/>
      <c r="K74" s="9"/>
      <c r="L74" s="9"/>
      <c r="M74" s="9"/>
      <c r="N74" s="9"/>
      <c r="O74" s="9">
        <v>4.4843000000000002</v>
      </c>
      <c r="P74" s="9">
        <v>4</v>
      </c>
    </row>
    <row r="75" spans="1:16" x14ac:dyDescent="0.2">
      <c r="A75" s="19"/>
      <c r="B75" s="39" t="s">
        <v>217</v>
      </c>
      <c r="C75" s="20" t="s">
        <v>326</v>
      </c>
      <c r="D75" s="21">
        <v>3.7559</v>
      </c>
      <c r="E75" s="22">
        <v>8</v>
      </c>
      <c r="F75" s="22">
        <v>213</v>
      </c>
      <c r="G75" s="68" t="str">
        <f t="shared" si="2"/>
        <v>2</v>
      </c>
      <c r="H75" s="21">
        <f>G75*summary!$D$14/'K_2.2'!$P$118</f>
        <v>21248.017405063292</v>
      </c>
      <c r="J75" s="9"/>
      <c r="K75" s="9"/>
      <c r="L75" s="9"/>
      <c r="M75" s="9"/>
      <c r="N75" s="9"/>
      <c r="O75" s="9">
        <v>4.5082000000000004</v>
      </c>
      <c r="P75" s="9">
        <v>2</v>
      </c>
    </row>
    <row r="76" spans="1:16" x14ac:dyDescent="0.2">
      <c r="A76" s="19"/>
      <c r="B76" s="39" t="s">
        <v>218</v>
      </c>
      <c r="C76" s="20" t="s">
        <v>327</v>
      </c>
      <c r="D76" s="21">
        <v>2.6280999999999999</v>
      </c>
      <c r="E76" s="22">
        <v>20</v>
      </c>
      <c r="F76" s="22">
        <v>761</v>
      </c>
      <c r="G76" s="68" t="str">
        <f t="shared" si="2"/>
        <v>1</v>
      </c>
      <c r="H76" s="21">
        <f>G76*summary!$D$14/'K_2.2'!$P$118</f>
        <v>10624.008702531646</v>
      </c>
      <c r="J76" s="9"/>
      <c r="K76" s="9"/>
      <c r="L76" s="9"/>
      <c r="M76" s="9"/>
      <c r="N76" s="9"/>
      <c r="O76" s="9">
        <v>4.5454999999999997</v>
      </c>
      <c r="P76" s="9">
        <v>1</v>
      </c>
    </row>
    <row r="77" spans="1:16" x14ac:dyDescent="0.2">
      <c r="A77" s="19"/>
      <c r="B77" s="39" t="s">
        <v>219</v>
      </c>
      <c r="C77" s="20" t="s">
        <v>328</v>
      </c>
      <c r="D77" s="21">
        <v>3.4666999999999999</v>
      </c>
      <c r="E77" s="22">
        <v>13</v>
      </c>
      <c r="F77" s="22">
        <v>375</v>
      </c>
      <c r="G77" s="68" t="str">
        <f t="shared" si="2"/>
        <v>2</v>
      </c>
      <c r="H77" s="21">
        <f>G77*summary!$D$14/'K_2.2'!$P$118</f>
        <v>21248.017405063292</v>
      </c>
      <c r="J77" s="9"/>
      <c r="K77" s="9"/>
      <c r="L77" s="9"/>
      <c r="M77" s="9"/>
      <c r="N77" s="9"/>
      <c r="O77" s="9">
        <v>4.5579999999999998</v>
      </c>
      <c r="P77" s="9">
        <v>2</v>
      </c>
    </row>
    <row r="78" spans="1:16" x14ac:dyDescent="0.2">
      <c r="A78" s="19"/>
      <c r="B78" s="39" t="s">
        <v>220</v>
      </c>
      <c r="C78" s="20" t="s">
        <v>329</v>
      </c>
      <c r="D78" s="21">
        <v>1.7149000000000001</v>
      </c>
      <c r="E78" s="22">
        <v>16</v>
      </c>
      <c r="F78" s="22">
        <v>933</v>
      </c>
      <c r="G78" s="68" t="str">
        <f t="shared" si="2"/>
        <v>1</v>
      </c>
      <c r="H78" s="21">
        <f>G78*summary!$D$14/'K_2.2'!$P$118</f>
        <v>10624.008702531646</v>
      </c>
      <c r="J78" s="9"/>
      <c r="K78" s="9"/>
      <c r="L78" s="9"/>
      <c r="M78" s="9"/>
      <c r="N78" s="9"/>
      <c r="O78" s="9">
        <v>4.5801999999999996</v>
      </c>
      <c r="P78" s="9">
        <v>1</v>
      </c>
    </row>
    <row r="79" spans="1:16" x14ac:dyDescent="0.2">
      <c r="A79" s="33"/>
      <c r="B79" s="42" t="s">
        <v>221</v>
      </c>
      <c r="C79" s="34" t="s">
        <v>330</v>
      </c>
      <c r="D79" s="35">
        <v>2.7875000000000001</v>
      </c>
      <c r="E79" s="36">
        <v>8</v>
      </c>
      <c r="F79" s="36">
        <v>287</v>
      </c>
      <c r="G79" s="71" t="str">
        <f t="shared" si="2"/>
        <v>2</v>
      </c>
      <c r="H79" s="35">
        <f>G79*summary!$D$14/'K_2.2'!$P$118</f>
        <v>21248.017405063292</v>
      </c>
      <c r="J79" s="9"/>
      <c r="K79" s="9"/>
      <c r="L79" s="9"/>
      <c r="M79" s="9"/>
      <c r="N79" s="9"/>
      <c r="O79" s="9">
        <v>4.7618999999999998</v>
      </c>
      <c r="P79" s="9">
        <v>2</v>
      </c>
    </row>
    <row r="80" spans="1:16" x14ac:dyDescent="0.2">
      <c r="A80" s="29" t="s">
        <v>331</v>
      </c>
      <c r="B80" s="41" t="s">
        <v>222</v>
      </c>
      <c r="C80" s="30" t="s">
        <v>332</v>
      </c>
      <c r="D80" s="31">
        <v>2.1206</v>
      </c>
      <c r="E80" s="32">
        <v>77</v>
      </c>
      <c r="F80" s="32">
        <v>3631</v>
      </c>
      <c r="G80" s="70" t="str">
        <f t="shared" si="2"/>
        <v>1</v>
      </c>
      <c r="H80" s="31">
        <f>G80*summary!$D$14/'K_2.2'!$P$118</f>
        <v>10624.008702531646</v>
      </c>
      <c r="J80" s="9"/>
      <c r="K80" s="9"/>
      <c r="L80" s="9"/>
      <c r="M80" s="9"/>
      <c r="N80" s="9"/>
      <c r="O80" s="9">
        <v>4.9793000000000003</v>
      </c>
      <c r="P80" s="9">
        <v>1</v>
      </c>
    </row>
    <row r="81" spans="1:16" x14ac:dyDescent="0.2">
      <c r="A81" s="19"/>
      <c r="B81" s="39" t="s">
        <v>223</v>
      </c>
      <c r="C81" s="20" t="s">
        <v>333</v>
      </c>
      <c r="D81" s="21">
        <v>2.6316000000000002</v>
      </c>
      <c r="E81" s="22">
        <v>38</v>
      </c>
      <c r="F81" s="22">
        <v>1444</v>
      </c>
      <c r="G81" s="68" t="str">
        <f t="shared" si="2"/>
        <v>1</v>
      </c>
      <c r="H81" s="21">
        <f>G81*summary!$D$14/'K_2.2'!$P$118</f>
        <v>10624.008702531646</v>
      </c>
      <c r="J81" s="9"/>
      <c r="K81" s="9"/>
      <c r="L81" s="9"/>
      <c r="M81" s="9"/>
      <c r="N81" s="9"/>
      <c r="O81" s="9">
        <v>5.0167000000000002</v>
      </c>
      <c r="P81" s="9">
        <v>1</v>
      </c>
    </row>
    <row r="82" spans="1:16" x14ac:dyDescent="0.2">
      <c r="A82" s="19"/>
      <c r="B82" s="39" t="s">
        <v>224</v>
      </c>
      <c r="C82" s="20" t="s">
        <v>334</v>
      </c>
      <c r="D82" s="21">
        <v>4.1924999999999999</v>
      </c>
      <c r="E82" s="22">
        <v>54</v>
      </c>
      <c r="F82" s="22">
        <v>1288</v>
      </c>
      <c r="G82" s="68" t="str">
        <f t="shared" si="2"/>
        <v>3</v>
      </c>
      <c r="H82" s="21">
        <f>G82*summary!$D$14/'K_2.2'!$P$118</f>
        <v>31872.026107594938</v>
      </c>
      <c r="J82" s="9"/>
      <c r="K82" s="9"/>
      <c r="L82" s="9"/>
      <c r="M82" s="9"/>
      <c r="N82" s="9"/>
      <c r="O82" s="9">
        <v>5.0278999999999998</v>
      </c>
      <c r="P82" s="9">
        <v>3</v>
      </c>
    </row>
    <row r="83" spans="1:16" x14ac:dyDescent="0.2">
      <c r="A83" s="19"/>
      <c r="B83" s="39" t="s">
        <v>225</v>
      </c>
      <c r="C83" s="20" t="s">
        <v>335</v>
      </c>
      <c r="D83" s="21">
        <v>2.3088000000000002</v>
      </c>
      <c r="E83" s="22">
        <v>32</v>
      </c>
      <c r="F83" s="22">
        <v>1386</v>
      </c>
      <c r="G83" s="68" t="str">
        <f t="shared" si="2"/>
        <v>1</v>
      </c>
      <c r="H83" s="21">
        <f>G83*summary!$D$14/'K_2.2'!$P$118</f>
        <v>10624.008702531646</v>
      </c>
      <c r="J83" s="9"/>
      <c r="K83" s="9"/>
      <c r="L83" s="9"/>
      <c r="M83" s="9"/>
      <c r="N83" s="9"/>
      <c r="O83" s="9">
        <v>5.3231999999999999</v>
      </c>
      <c r="P83" s="9">
        <v>1</v>
      </c>
    </row>
    <row r="84" spans="1:16" x14ac:dyDescent="0.2">
      <c r="A84" s="19"/>
      <c r="B84" s="39" t="s">
        <v>226</v>
      </c>
      <c r="C84" s="20" t="s">
        <v>336</v>
      </c>
      <c r="D84" s="21">
        <v>2.6913999999999998</v>
      </c>
      <c r="E84" s="22">
        <v>58</v>
      </c>
      <c r="F84" s="22">
        <v>2155</v>
      </c>
      <c r="G84" s="68" t="str">
        <f t="shared" si="2"/>
        <v>2</v>
      </c>
      <c r="H84" s="21">
        <f>G84*summary!$D$14/'K_2.2'!$P$118</f>
        <v>21248.017405063292</v>
      </c>
      <c r="J84" s="9"/>
      <c r="K84" s="9"/>
      <c r="L84" s="9"/>
      <c r="M84" s="9"/>
      <c r="N84" s="9"/>
      <c r="O84" s="9">
        <v>5.5171999999999999</v>
      </c>
      <c r="P84" s="9">
        <v>2</v>
      </c>
    </row>
    <row r="85" spans="1:16" x14ac:dyDescent="0.2">
      <c r="A85" s="19"/>
      <c r="B85" s="39" t="s">
        <v>227</v>
      </c>
      <c r="C85" s="20" t="s">
        <v>337</v>
      </c>
      <c r="D85" s="21">
        <v>1.9257</v>
      </c>
      <c r="E85" s="22">
        <v>28</v>
      </c>
      <c r="F85" s="22">
        <v>1454</v>
      </c>
      <c r="G85" s="68" t="str">
        <f t="shared" si="2"/>
        <v>1</v>
      </c>
      <c r="H85" s="21">
        <f>G85*summary!$D$14/'K_2.2'!$P$118</f>
        <v>10624.008702531646</v>
      </c>
      <c r="J85" s="9"/>
      <c r="K85" s="9"/>
      <c r="L85" s="9"/>
      <c r="M85" s="9"/>
      <c r="N85" s="9"/>
      <c r="O85" s="9">
        <v>5.5556000000000001</v>
      </c>
      <c r="P85" s="9">
        <v>1</v>
      </c>
    </row>
    <row r="86" spans="1:16" x14ac:dyDescent="0.2">
      <c r="A86" s="19"/>
      <c r="B86" s="39" t="s">
        <v>228</v>
      </c>
      <c r="C86" s="20" t="s">
        <v>338</v>
      </c>
      <c r="D86" s="21">
        <v>5.0167000000000002</v>
      </c>
      <c r="E86" s="22">
        <v>30</v>
      </c>
      <c r="F86" s="22">
        <v>598</v>
      </c>
      <c r="G86" s="68" t="str">
        <f t="shared" si="2"/>
        <v>4</v>
      </c>
      <c r="H86" s="21">
        <f>G86*summary!$D$14/'K_2.2'!$P$118</f>
        <v>42496.034810126584</v>
      </c>
      <c r="J86" s="9"/>
      <c r="K86" s="9"/>
      <c r="L86" s="9"/>
      <c r="M86" s="9"/>
      <c r="N86" s="9"/>
      <c r="O86" s="9">
        <v>5.5556000000000001</v>
      </c>
      <c r="P86" s="9">
        <v>4</v>
      </c>
    </row>
    <row r="87" spans="1:16" x14ac:dyDescent="0.2">
      <c r="A87" s="19"/>
      <c r="B87" s="39" t="s">
        <v>229</v>
      </c>
      <c r="C87" s="20" t="s">
        <v>339</v>
      </c>
      <c r="D87" s="21">
        <v>2.6871</v>
      </c>
      <c r="E87" s="22">
        <v>14</v>
      </c>
      <c r="F87" s="22">
        <v>521</v>
      </c>
      <c r="G87" s="68" t="str">
        <f t="shared" si="2"/>
        <v>2</v>
      </c>
      <c r="H87" s="21">
        <f>G87*summary!$D$14/'K_2.2'!$P$118</f>
        <v>21248.017405063292</v>
      </c>
      <c r="J87" s="9"/>
      <c r="K87" s="9"/>
      <c r="L87" s="9"/>
      <c r="M87" s="9"/>
      <c r="N87" s="9"/>
      <c r="O87" s="9">
        <v>5.8064999999999998</v>
      </c>
      <c r="P87" s="9">
        <v>2</v>
      </c>
    </row>
    <row r="88" spans="1:16" x14ac:dyDescent="0.2">
      <c r="A88" s="19"/>
      <c r="B88" s="39" t="s">
        <v>230</v>
      </c>
      <c r="C88" s="20" t="s">
        <v>340</v>
      </c>
      <c r="D88" s="21">
        <v>4.1075999999999997</v>
      </c>
      <c r="E88" s="22">
        <v>29</v>
      </c>
      <c r="F88" s="22">
        <v>706</v>
      </c>
      <c r="G88" s="68" t="str">
        <f t="shared" si="2"/>
        <v>3</v>
      </c>
      <c r="H88" s="21">
        <f>G88*summary!$D$14/'K_2.2'!$P$118</f>
        <v>31872.026107594938</v>
      </c>
      <c r="J88" s="9"/>
      <c r="K88" s="9"/>
      <c r="L88" s="9"/>
      <c r="M88" s="9"/>
      <c r="N88" s="9"/>
      <c r="O88" s="9">
        <v>6.0811000000000002</v>
      </c>
      <c r="P88" s="9">
        <v>3</v>
      </c>
    </row>
    <row r="89" spans="1:16" x14ac:dyDescent="0.2">
      <c r="A89" s="19"/>
      <c r="B89" s="39" t="s">
        <v>231</v>
      </c>
      <c r="C89" s="20" t="s">
        <v>341</v>
      </c>
      <c r="D89" s="21">
        <v>8.5386000000000006</v>
      </c>
      <c r="E89" s="22">
        <v>52</v>
      </c>
      <c r="F89" s="22">
        <v>609</v>
      </c>
      <c r="G89" s="68" t="str">
        <f t="shared" si="2"/>
        <v>5</v>
      </c>
      <c r="H89" s="21">
        <f>G89*summary!$D$14/'K_2.2'!$P$118</f>
        <v>53120.043512658231</v>
      </c>
      <c r="J89" s="9"/>
      <c r="K89" s="9"/>
      <c r="L89" s="9"/>
      <c r="M89" s="9"/>
      <c r="N89" s="9"/>
      <c r="O89" s="9">
        <v>6.0959000000000003</v>
      </c>
      <c r="P89" s="9">
        <v>5</v>
      </c>
    </row>
    <row r="90" spans="1:16" x14ac:dyDescent="0.2">
      <c r="A90" s="19"/>
      <c r="B90" s="39" t="s">
        <v>232</v>
      </c>
      <c r="C90" s="20" t="s">
        <v>342</v>
      </c>
      <c r="D90" s="21">
        <v>0.65790000000000004</v>
      </c>
      <c r="E90" s="22">
        <v>3</v>
      </c>
      <c r="F90" s="22">
        <v>456</v>
      </c>
      <c r="G90" s="68" t="str">
        <f t="shared" si="2"/>
        <v>1</v>
      </c>
      <c r="H90" s="21">
        <f>G90*summary!$D$14/'K_2.2'!$P$118</f>
        <v>10624.008702531646</v>
      </c>
      <c r="J90" s="9"/>
      <c r="K90" s="9"/>
      <c r="L90" s="9"/>
      <c r="M90" s="9"/>
      <c r="N90" s="9"/>
      <c r="O90" s="9">
        <v>6.5004</v>
      </c>
      <c r="P90" s="9">
        <v>1</v>
      </c>
    </row>
    <row r="91" spans="1:16" x14ac:dyDescent="0.2">
      <c r="A91" s="19"/>
      <c r="B91" s="39" t="s">
        <v>233</v>
      </c>
      <c r="C91" s="20" t="s">
        <v>343</v>
      </c>
      <c r="D91" s="21">
        <v>2.1276999999999999</v>
      </c>
      <c r="E91" s="22">
        <v>1</v>
      </c>
      <c r="F91" s="22">
        <v>47</v>
      </c>
      <c r="G91" s="68" t="str">
        <f t="shared" si="2"/>
        <v>1</v>
      </c>
      <c r="H91" s="21">
        <f>G91*summary!$D$14/'K_2.2'!$P$118</f>
        <v>10624.008702531646</v>
      </c>
      <c r="J91" s="9"/>
      <c r="K91" s="9"/>
      <c r="L91" s="9"/>
      <c r="M91" s="9"/>
      <c r="N91" s="9"/>
      <c r="O91" s="9">
        <v>6.8132000000000001</v>
      </c>
      <c r="P91" s="9">
        <v>1</v>
      </c>
    </row>
    <row r="92" spans="1:16" x14ac:dyDescent="0.2">
      <c r="A92" s="33"/>
      <c r="B92" s="42" t="s">
        <v>234</v>
      </c>
      <c r="C92" s="34" t="s">
        <v>344</v>
      </c>
      <c r="D92" s="35"/>
      <c r="E92" s="36"/>
      <c r="F92" s="36"/>
      <c r="G92" s="71" t="str">
        <f t="shared" si="2"/>
        <v>1</v>
      </c>
      <c r="H92" s="35">
        <f>G92*summary!$D$14/'K_2.2'!$P$118</f>
        <v>10624.008702531646</v>
      </c>
      <c r="J92" s="9"/>
      <c r="K92" s="9"/>
      <c r="L92" s="9"/>
      <c r="M92" s="9"/>
      <c r="N92" s="9"/>
      <c r="O92" s="9">
        <v>7.1429</v>
      </c>
      <c r="P92" s="9">
        <v>1</v>
      </c>
    </row>
    <row r="93" spans="1:16" x14ac:dyDescent="0.2">
      <c r="A93" s="15" t="s">
        <v>345</v>
      </c>
      <c r="B93" s="38" t="s">
        <v>235</v>
      </c>
      <c r="C93" s="16" t="s">
        <v>346</v>
      </c>
      <c r="D93" s="17">
        <v>4.2647000000000004</v>
      </c>
      <c r="E93" s="18">
        <v>29</v>
      </c>
      <c r="F93" s="18">
        <v>680</v>
      </c>
      <c r="G93" s="67" t="str">
        <f t="shared" si="2"/>
        <v>3</v>
      </c>
      <c r="H93" s="17">
        <f>G93*summary!$D$14/'K_2.2'!$P$118</f>
        <v>31872.026107594938</v>
      </c>
      <c r="J93" s="9"/>
      <c r="K93" s="9"/>
      <c r="L93" s="9"/>
      <c r="M93" s="9"/>
      <c r="N93" s="9"/>
      <c r="O93" s="9">
        <v>7.2385999999999999</v>
      </c>
      <c r="P93" s="9">
        <v>3</v>
      </c>
    </row>
    <row r="94" spans="1:16" x14ac:dyDescent="0.2">
      <c r="A94" s="19"/>
      <c r="B94" s="39" t="s">
        <v>236</v>
      </c>
      <c r="C94" s="20" t="s">
        <v>347</v>
      </c>
      <c r="D94" s="21">
        <v>3.5565000000000002</v>
      </c>
      <c r="E94" s="22">
        <v>17</v>
      </c>
      <c r="F94" s="22">
        <v>478</v>
      </c>
      <c r="G94" s="68" t="str">
        <f t="shared" si="2"/>
        <v>2</v>
      </c>
      <c r="H94" s="21">
        <f>G94*summary!$D$14/'K_2.2'!$P$118</f>
        <v>21248.017405063292</v>
      </c>
      <c r="J94" s="9"/>
      <c r="K94" s="9"/>
      <c r="L94" s="9"/>
      <c r="M94" s="9"/>
      <c r="N94" s="9"/>
      <c r="O94" s="9">
        <v>7.6253000000000002</v>
      </c>
      <c r="P94" s="9">
        <v>2</v>
      </c>
    </row>
    <row r="95" spans="1:16" x14ac:dyDescent="0.2">
      <c r="A95" s="19"/>
      <c r="B95" s="39" t="s">
        <v>237</v>
      </c>
      <c r="C95" s="20" t="s">
        <v>348</v>
      </c>
      <c r="D95" s="21">
        <v>2.9851000000000001</v>
      </c>
      <c r="E95" s="22">
        <v>16</v>
      </c>
      <c r="F95" s="22">
        <v>536</v>
      </c>
      <c r="G95" s="68" t="str">
        <f t="shared" si="2"/>
        <v>2</v>
      </c>
      <c r="H95" s="21">
        <f>G95*summary!$D$14/'K_2.2'!$P$118</f>
        <v>21248.017405063292</v>
      </c>
      <c r="J95" s="9"/>
      <c r="K95" s="9"/>
      <c r="L95" s="9"/>
      <c r="M95" s="9"/>
      <c r="N95" s="9"/>
      <c r="O95" s="9">
        <v>7.6923000000000004</v>
      </c>
      <c r="P95" s="9">
        <v>2</v>
      </c>
    </row>
    <row r="96" spans="1:16" x14ac:dyDescent="0.2">
      <c r="A96" s="19"/>
      <c r="B96" s="39" t="s">
        <v>238</v>
      </c>
      <c r="C96" s="20" t="s">
        <v>349</v>
      </c>
      <c r="D96" s="21">
        <v>4.9793000000000003</v>
      </c>
      <c r="E96" s="22">
        <v>12</v>
      </c>
      <c r="F96" s="22">
        <v>241</v>
      </c>
      <c r="G96" s="68" t="str">
        <f t="shared" si="2"/>
        <v>4</v>
      </c>
      <c r="H96" s="21">
        <f>G96*summary!$D$14/'K_2.2'!$P$118</f>
        <v>42496.034810126584</v>
      </c>
      <c r="J96" s="9"/>
      <c r="K96" s="9"/>
      <c r="L96" s="9"/>
      <c r="M96" s="9"/>
      <c r="N96" s="9"/>
      <c r="O96" s="9">
        <v>7.6923000000000004</v>
      </c>
      <c r="P96" s="9">
        <v>4</v>
      </c>
    </row>
    <row r="97" spans="1:16" x14ac:dyDescent="0.2">
      <c r="A97" s="19"/>
      <c r="B97" s="39" t="s">
        <v>239</v>
      </c>
      <c r="C97" s="20" t="s">
        <v>350</v>
      </c>
      <c r="D97" s="21">
        <v>4.5082000000000004</v>
      </c>
      <c r="E97" s="22">
        <v>11</v>
      </c>
      <c r="F97" s="22">
        <v>244</v>
      </c>
      <c r="G97" s="68" t="str">
        <f t="shared" si="2"/>
        <v>3</v>
      </c>
      <c r="H97" s="21">
        <f>G97*summary!$D$14/'K_2.2'!$P$118</f>
        <v>31872.026107594938</v>
      </c>
      <c r="J97" s="9"/>
      <c r="K97" s="9"/>
      <c r="L97" s="9"/>
      <c r="M97" s="9"/>
      <c r="N97" s="9"/>
      <c r="O97" s="9">
        <v>7.8947000000000003</v>
      </c>
      <c r="P97" s="9">
        <v>3</v>
      </c>
    </row>
    <row r="98" spans="1:16" x14ac:dyDescent="0.2">
      <c r="A98" s="19"/>
      <c r="B98" s="40" t="s">
        <v>240</v>
      </c>
      <c r="C98" s="26" t="s">
        <v>351</v>
      </c>
      <c r="D98" s="27">
        <v>4.4843000000000002</v>
      </c>
      <c r="E98" s="28">
        <v>10</v>
      </c>
      <c r="F98" s="28">
        <v>223</v>
      </c>
      <c r="G98" s="69" t="str">
        <f t="shared" si="2"/>
        <v>3</v>
      </c>
      <c r="H98" s="27">
        <f>G98*summary!$D$14/'K_2.2'!$P$118</f>
        <v>31872.026107594938</v>
      </c>
      <c r="J98" s="9"/>
      <c r="K98" s="9"/>
      <c r="L98" s="9"/>
      <c r="M98" s="9"/>
      <c r="N98" s="9"/>
      <c r="O98" s="9">
        <v>8.2353000000000005</v>
      </c>
      <c r="P98" s="9">
        <v>3</v>
      </c>
    </row>
    <row r="99" spans="1:16" x14ac:dyDescent="0.2">
      <c r="A99" s="29" t="s">
        <v>352</v>
      </c>
      <c r="B99" s="41" t="s">
        <v>241</v>
      </c>
      <c r="C99" s="30" t="s">
        <v>353</v>
      </c>
      <c r="D99" s="31">
        <v>1.8868</v>
      </c>
      <c r="E99" s="32">
        <v>12</v>
      </c>
      <c r="F99" s="32">
        <v>636</v>
      </c>
      <c r="G99" s="70" t="str">
        <f t="shared" si="2"/>
        <v>1</v>
      </c>
      <c r="H99" s="31">
        <f>G99*summary!$D$14/'K_2.2'!$P$118</f>
        <v>10624.008702531646</v>
      </c>
      <c r="J99" s="9"/>
      <c r="K99" s="9"/>
      <c r="L99" s="9"/>
      <c r="M99" s="9"/>
      <c r="N99" s="9"/>
      <c r="O99" s="9">
        <v>8.5386000000000006</v>
      </c>
      <c r="P99" s="9">
        <v>1</v>
      </c>
    </row>
    <row r="100" spans="1:16" x14ac:dyDescent="0.2">
      <c r="A100" s="19"/>
      <c r="B100" s="39" t="s">
        <v>242</v>
      </c>
      <c r="C100" s="20" t="s">
        <v>354</v>
      </c>
      <c r="D100" s="21">
        <v>2.8834</v>
      </c>
      <c r="E100" s="22">
        <v>22</v>
      </c>
      <c r="F100" s="22">
        <v>763</v>
      </c>
      <c r="G100" s="68" t="str">
        <f t="shared" ref="G100:G117" si="3">IF(D100&gt;=$K$18,"5",IF(D100&gt;=$K$19,"4",IF(D100&gt;=$K$20,"3",IF(D100&gt;=$K$21,"2","1"))))</f>
        <v>2</v>
      </c>
      <c r="H100" s="21">
        <f>G100*summary!$D$14/'K_2.2'!$P$118</f>
        <v>21248.017405063292</v>
      </c>
      <c r="J100" s="9"/>
      <c r="K100" s="9"/>
      <c r="L100" s="9"/>
      <c r="M100" s="9"/>
      <c r="N100" s="9"/>
      <c r="O100" s="9">
        <v>8.5714000000000006</v>
      </c>
      <c r="P100" s="9">
        <v>2</v>
      </c>
    </row>
    <row r="101" spans="1:16" x14ac:dyDescent="0.2">
      <c r="A101" s="19"/>
      <c r="B101" s="39" t="s">
        <v>243</v>
      </c>
      <c r="C101" s="20" t="s">
        <v>355</v>
      </c>
      <c r="D101" s="21">
        <v>1.4011</v>
      </c>
      <c r="E101" s="22">
        <v>8</v>
      </c>
      <c r="F101" s="22">
        <v>571</v>
      </c>
      <c r="G101" s="68" t="str">
        <f t="shared" si="3"/>
        <v>1</v>
      </c>
      <c r="H101" s="21">
        <f>G101*summary!$D$14/'K_2.2'!$P$118</f>
        <v>10624.008702531646</v>
      </c>
      <c r="J101" s="9"/>
      <c r="K101" s="9"/>
      <c r="L101" s="9"/>
      <c r="M101" s="9"/>
      <c r="N101" s="9"/>
      <c r="O101" s="9">
        <v>8.6957000000000004</v>
      </c>
      <c r="P101" s="9">
        <v>1</v>
      </c>
    </row>
    <row r="102" spans="1:16" x14ac:dyDescent="0.2">
      <c r="A102" s="19"/>
      <c r="B102" s="39" t="s">
        <v>244</v>
      </c>
      <c r="C102" s="20" t="s">
        <v>356</v>
      </c>
      <c r="D102" s="21">
        <v>3.012</v>
      </c>
      <c r="E102" s="22">
        <v>10</v>
      </c>
      <c r="F102" s="22">
        <v>332</v>
      </c>
      <c r="G102" s="68" t="str">
        <f t="shared" si="3"/>
        <v>2</v>
      </c>
      <c r="H102" s="21">
        <f>G102*summary!$D$14/'K_2.2'!$P$118</f>
        <v>21248.017405063292</v>
      </c>
      <c r="J102" s="9"/>
      <c r="K102" s="9"/>
      <c r="L102" s="9"/>
      <c r="M102" s="9"/>
      <c r="N102" s="9"/>
      <c r="O102" s="9">
        <v>8.7136999999999993</v>
      </c>
      <c r="P102" s="9">
        <v>2</v>
      </c>
    </row>
    <row r="103" spans="1:16" x14ac:dyDescent="0.2">
      <c r="A103" s="19"/>
      <c r="B103" s="39" t="s">
        <v>245</v>
      </c>
      <c r="C103" s="20" t="s">
        <v>357</v>
      </c>
      <c r="D103" s="21">
        <v>1.5244</v>
      </c>
      <c r="E103" s="22">
        <v>10</v>
      </c>
      <c r="F103" s="22">
        <v>656</v>
      </c>
      <c r="G103" s="68" t="str">
        <f t="shared" si="3"/>
        <v>1</v>
      </c>
      <c r="H103" s="21">
        <f>G103*summary!$D$14/'K_2.2'!$P$118</f>
        <v>10624.008702531646</v>
      </c>
      <c r="J103" s="9"/>
      <c r="K103" s="9"/>
      <c r="L103" s="9"/>
      <c r="M103" s="9"/>
      <c r="N103" s="9"/>
      <c r="O103" s="9">
        <v>8.7719000000000005</v>
      </c>
      <c r="P103" s="9">
        <v>1</v>
      </c>
    </row>
    <row r="104" spans="1:16" x14ac:dyDescent="0.2">
      <c r="A104" s="19"/>
      <c r="B104" s="39" t="s">
        <v>246</v>
      </c>
      <c r="C104" s="20" t="s">
        <v>358</v>
      </c>
      <c r="D104" s="21">
        <v>1.3201000000000001</v>
      </c>
      <c r="E104" s="22">
        <v>4</v>
      </c>
      <c r="F104" s="22">
        <v>303</v>
      </c>
      <c r="G104" s="68" t="str">
        <f t="shared" si="3"/>
        <v>1</v>
      </c>
      <c r="H104" s="21">
        <f>G104*summary!$D$14/'K_2.2'!$P$118</f>
        <v>10624.008702531646</v>
      </c>
      <c r="J104" s="9"/>
      <c r="K104" s="9"/>
      <c r="L104" s="9"/>
      <c r="M104" s="9"/>
      <c r="N104" s="9"/>
      <c r="O104" s="9">
        <v>8.8496000000000006</v>
      </c>
      <c r="P104" s="9">
        <v>1</v>
      </c>
    </row>
    <row r="105" spans="1:16" x14ac:dyDescent="0.2">
      <c r="A105" s="19"/>
      <c r="B105" s="39" t="s">
        <v>247</v>
      </c>
      <c r="C105" s="20" t="s">
        <v>359</v>
      </c>
      <c r="D105" s="21">
        <v>2.4350999999999998</v>
      </c>
      <c r="E105" s="22">
        <v>15</v>
      </c>
      <c r="F105" s="22">
        <v>616</v>
      </c>
      <c r="G105" s="68" t="str">
        <f t="shared" si="3"/>
        <v>1</v>
      </c>
      <c r="H105" s="21">
        <f>G105*summary!$D$14/'K_2.2'!$P$118</f>
        <v>10624.008702531646</v>
      </c>
      <c r="J105" s="9"/>
      <c r="K105" s="9"/>
      <c r="L105" s="9"/>
      <c r="M105" s="9"/>
      <c r="N105" s="9"/>
      <c r="O105" s="9">
        <v>9.0908999999999995</v>
      </c>
      <c r="P105" s="9">
        <v>1</v>
      </c>
    </row>
    <row r="106" spans="1:16" x14ac:dyDescent="0.2">
      <c r="A106" s="19"/>
      <c r="B106" s="39" t="s">
        <v>248</v>
      </c>
      <c r="C106" s="20" t="s">
        <v>360</v>
      </c>
      <c r="D106" s="21">
        <v>1.4286000000000001</v>
      </c>
      <c r="E106" s="22">
        <v>4</v>
      </c>
      <c r="F106" s="22">
        <v>280</v>
      </c>
      <c r="G106" s="68" t="str">
        <f t="shared" si="3"/>
        <v>1</v>
      </c>
      <c r="H106" s="21">
        <f>G106*summary!$D$14/'K_2.2'!$P$118</f>
        <v>10624.008702531646</v>
      </c>
      <c r="J106" s="9"/>
      <c r="K106" s="9"/>
      <c r="L106" s="9"/>
      <c r="M106" s="9"/>
      <c r="N106" s="9"/>
      <c r="O106" s="9">
        <v>9.4339999999999993</v>
      </c>
      <c r="P106" s="9">
        <v>1</v>
      </c>
    </row>
    <row r="107" spans="1:16" x14ac:dyDescent="0.2">
      <c r="A107" s="19"/>
      <c r="B107" s="39" t="s">
        <v>249</v>
      </c>
      <c r="C107" s="20" t="s">
        <v>361</v>
      </c>
      <c r="D107" s="21">
        <v>2.7949999999999999</v>
      </c>
      <c r="E107" s="22">
        <v>9</v>
      </c>
      <c r="F107" s="22">
        <v>322</v>
      </c>
      <c r="G107" s="68" t="str">
        <f t="shared" si="3"/>
        <v>2</v>
      </c>
      <c r="H107" s="21">
        <f>G107*summary!$D$14/'K_2.2'!$P$118</f>
        <v>21248.017405063292</v>
      </c>
      <c r="J107" s="9"/>
      <c r="K107" s="9"/>
      <c r="L107" s="9"/>
      <c r="M107" s="9"/>
      <c r="N107" s="9"/>
      <c r="O107" s="9">
        <v>9.6774000000000004</v>
      </c>
      <c r="P107" s="9">
        <v>2</v>
      </c>
    </row>
    <row r="108" spans="1:16" x14ac:dyDescent="0.2">
      <c r="A108" s="19"/>
      <c r="B108" s="39" t="s">
        <v>250</v>
      </c>
      <c r="C108" s="20" t="s">
        <v>362</v>
      </c>
      <c r="D108" s="21">
        <v>2.0619000000000001</v>
      </c>
      <c r="E108" s="22">
        <v>10</v>
      </c>
      <c r="F108" s="22">
        <v>485</v>
      </c>
      <c r="G108" s="68" t="str">
        <f t="shared" si="3"/>
        <v>1</v>
      </c>
      <c r="H108" s="21">
        <f>G108*summary!$D$14/'K_2.2'!$P$118</f>
        <v>10624.008702531646</v>
      </c>
      <c r="J108" s="9"/>
      <c r="K108" s="9"/>
      <c r="L108" s="9"/>
      <c r="M108" s="9"/>
      <c r="N108" s="9"/>
      <c r="P108" s="9">
        <v>1</v>
      </c>
    </row>
    <row r="109" spans="1:16" x14ac:dyDescent="0.2">
      <c r="A109" s="19"/>
      <c r="B109" s="39" t="s">
        <v>251</v>
      </c>
      <c r="C109" s="20" t="s">
        <v>363</v>
      </c>
      <c r="D109" s="21">
        <v>1.6970000000000001</v>
      </c>
      <c r="E109" s="22">
        <v>28</v>
      </c>
      <c r="F109" s="22">
        <v>1650</v>
      </c>
      <c r="G109" s="68" t="str">
        <f t="shared" si="3"/>
        <v>1</v>
      </c>
      <c r="H109" s="21">
        <f>G109*summary!$D$14/'K_2.2'!$P$118</f>
        <v>10624.008702531646</v>
      </c>
      <c r="J109" s="9"/>
      <c r="K109" s="9"/>
      <c r="L109" s="9"/>
      <c r="M109" s="9"/>
      <c r="N109" s="9"/>
      <c r="P109" s="9">
        <v>1</v>
      </c>
    </row>
    <row r="110" spans="1:16" x14ac:dyDescent="0.2">
      <c r="A110" s="19"/>
      <c r="B110" s="39" t="s">
        <v>252</v>
      </c>
      <c r="C110" s="20" t="s">
        <v>364</v>
      </c>
      <c r="D110" s="21">
        <v>4</v>
      </c>
      <c r="E110" s="22">
        <v>6</v>
      </c>
      <c r="F110" s="22">
        <v>150</v>
      </c>
      <c r="G110" s="68" t="str">
        <f t="shared" si="3"/>
        <v>3</v>
      </c>
      <c r="H110" s="21">
        <f>G110*summary!$D$14/'K_2.2'!$P$118</f>
        <v>31872.026107594938</v>
      </c>
      <c r="J110" s="9"/>
      <c r="K110" s="9"/>
      <c r="L110" s="9"/>
      <c r="M110" s="9"/>
      <c r="N110" s="9"/>
      <c r="P110" s="9">
        <v>3</v>
      </c>
    </row>
    <row r="111" spans="1:16" x14ac:dyDescent="0.2">
      <c r="A111" s="33"/>
      <c r="B111" s="42" t="s">
        <v>253</v>
      </c>
      <c r="C111" s="34" t="s">
        <v>365</v>
      </c>
      <c r="D111" s="35">
        <v>0</v>
      </c>
      <c r="E111" s="36"/>
      <c r="F111" s="36">
        <v>12</v>
      </c>
      <c r="G111" s="71" t="str">
        <f t="shared" si="3"/>
        <v>1</v>
      </c>
      <c r="H111" s="35">
        <f>G111*summary!$D$14/'K_2.2'!$P$118</f>
        <v>10624.008702531646</v>
      </c>
      <c r="J111" s="9"/>
      <c r="K111" s="9"/>
      <c r="L111" s="9"/>
      <c r="M111" s="9"/>
      <c r="N111" s="9"/>
      <c r="P111" s="9">
        <v>1</v>
      </c>
    </row>
    <row r="112" spans="1:16" x14ac:dyDescent="0.2">
      <c r="A112" s="15" t="s">
        <v>366</v>
      </c>
      <c r="B112" s="38" t="s">
        <v>254</v>
      </c>
      <c r="C112" s="16" t="s">
        <v>367</v>
      </c>
      <c r="D112" s="17">
        <v>1.8492</v>
      </c>
      <c r="E112" s="18">
        <v>39</v>
      </c>
      <c r="F112" s="18">
        <v>2109</v>
      </c>
      <c r="G112" s="67" t="str">
        <f t="shared" si="3"/>
        <v>1</v>
      </c>
      <c r="H112" s="17">
        <f>G112*summary!$D$14/'K_2.2'!$P$118</f>
        <v>10624.008702531646</v>
      </c>
      <c r="J112" s="9"/>
      <c r="K112" s="9"/>
      <c r="L112" s="9"/>
      <c r="M112" s="9"/>
      <c r="N112" s="9"/>
      <c r="P112" s="9">
        <v>1</v>
      </c>
    </row>
    <row r="113" spans="1:16" x14ac:dyDescent="0.2">
      <c r="A113" s="19"/>
      <c r="B113" s="39" t="s">
        <v>255</v>
      </c>
      <c r="C113" s="20" t="s">
        <v>368</v>
      </c>
      <c r="D113" s="21">
        <v>3.0611999999999999</v>
      </c>
      <c r="E113" s="22">
        <v>12</v>
      </c>
      <c r="F113" s="22">
        <v>392</v>
      </c>
      <c r="G113" s="68" t="str">
        <f t="shared" si="3"/>
        <v>2</v>
      </c>
      <c r="H113" s="21">
        <f>G113*summary!$D$14/'K_2.2'!$P$118</f>
        <v>21248.017405063292</v>
      </c>
      <c r="J113" s="9"/>
      <c r="K113" s="9"/>
      <c r="L113" s="9"/>
      <c r="M113" s="9"/>
      <c r="N113" s="9"/>
      <c r="P113" s="9">
        <v>2</v>
      </c>
    </row>
    <row r="114" spans="1:16" x14ac:dyDescent="0.2">
      <c r="A114" s="19"/>
      <c r="B114" s="39" t="s">
        <v>256</v>
      </c>
      <c r="C114" s="20" t="s">
        <v>369</v>
      </c>
      <c r="D114" s="21">
        <v>2.3060999999999998</v>
      </c>
      <c r="E114" s="22">
        <v>33</v>
      </c>
      <c r="F114" s="22">
        <v>1431</v>
      </c>
      <c r="G114" s="68" t="str">
        <f t="shared" si="3"/>
        <v>1</v>
      </c>
      <c r="H114" s="21">
        <f>G114*summary!$D$14/'K_2.2'!$P$118</f>
        <v>10624.008702531646</v>
      </c>
      <c r="J114" s="9"/>
      <c r="K114" s="9"/>
      <c r="L114" s="9"/>
      <c r="M114" s="9"/>
      <c r="N114" s="9"/>
      <c r="P114" s="9">
        <v>1</v>
      </c>
    </row>
    <row r="115" spans="1:16" x14ac:dyDescent="0.2">
      <c r="A115" s="19"/>
      <c r="B115" s="39" t="s">
        <v>257</v>
      </c>
      <c r="C115" s="20" t="s">
        <v>370</v>
      </c>
      <c r="D115" s="21">
        <v>1.6892</v>
      </c>
      <c r="E115" s="22">
        <v>20</v>
      </c>
      <c r="F115" s="22">
        <v>1184</v>
      </c>
      <c r="G115" s="68" t="str">
        <f t="shared" si="3"/>
        <v>1</v>
      </c>
      <c r="H115" s="21">
        <f>G115*summary!$D$14/'K_2.2'!$P$118</f>
        <v>10624.008702531646</v>
      </c>
      <c r="J115" s="9"/>
      <c r="K115" s="9"/>
      <c r="L115" s="9"/>
      <c r="M115" s="9"/>
      <c r="N115" s="9"/>
      <c r="P115" s="9">
        <v>1</v>
      </c>
    </row>
    <row r="116" spans="1:16" x14ac:dyDescent="0.2">
      <c r="A116" s="19"/>
      <c r="B116" s="39" t="s">
        <v>258</v>
      </c>
      <c r="C116" s="20" t="s">
        <v>371</v>
      </c>
      <c r="D116" s="21">
        <v>0</v>
      </c>
      <c r="E116" s="22"/>
      <c r="F116" s="22">
        <v>3</v>
      </c>
      <c r="G116" s="68" t="str">
        <f t="shared" si="3"/>
        <v>1</v>
      </c>
      <c r="H116" s="21">
        <f>G116*summary!$D$14/'K_2.2'!$P$118</f>
        <v>10624.008702531646</v>
      </c>
      <c r="J116" s="9"/>
      <c r="K116" s="9"/>
      <c r="L116" s="9"/>
      <c r="M116" s="9"/>
      <c r="N116" s="9"/>
      <c r="P116" s="9">
        <v>1</v>
      </c>
    </row>
    <row r="117" spans="1:16" x14ac:dyDescent="0.2">
      <c r="A117" s="33"/>
      <c r="B117" s="42" t="s">
        <v>259</v>
      </c>
      <c r="C117" s="34" t="s">
        <v>372</v>
      </c>
      <c r="D117" s="35">
        <v>3.0303</v>
      </c>
      <c r="E117" s="36">
        <v>11</v>
      </c>
      <c r="F117" s="36">
        <v>363</v>
      </c>
      <c r="G117" s="71" t="str">
        <f t="shared" si="3"/>
        <v>2</v>
      </c>
      <c r="H117" s="35">
        <f>G117*summary!$D$14/'K_2.2'!$P$118</f>
        <v>21248.017405063292</v>
      </c>
      <c r="J117" s="9"/>
      <c r="K117" s="9"/>
      <c r="L117" s="9"/>
      <c r="M117" s="9"/>
      <c r="N117" s="9"/>
      <c r="P117" s="9">
        <v>2</v>
      </c>
    </row>
    <row r="118" spans="1:16" ht="21.75" thickBot="1" x14ac:dyDescent="0.25">
      <c r="D118" s="292" t="s">
        <v>377</v>
      </c>
      <c r="E118" s="292"/>
      <c r="F118" s="292"/>
      <c r="G118" s="292"/>
      <c r="H118" s="11">
        <f>SUM(H4:H117)</f>
        <v>3357186.7499999958</v>
      </c>
      <c r="J118" s="9"/>
      <c r="K118" s="9"/>
      <c r="L118" s="9"/>
      <c r="M118" s="9"/>
      <c r="N118" s="9"/>
      <c r="P118" s="9">
        <f>SUM(P4:P117)</f>
        <v>316</v>
      </c>
    </row>
    <row r="119" spans="1:16" ht="21.75" thickTop="1" x14ac:dyDescent="0.2">
      <c r="J119" s="9"/>
      <c r="K119" s="9"/>
      <c r="L119" s="9"/>
      <c r="M119" s="9"/>
      <c r="N119" s="9"/>
    </row>
  </sheetData>
  <sortState ref="O4:O117">
    <sortCondition ref="O4"/>
  </sortState>
  <mergeCells count="2">
    <mergeCell ref="N18:N25"/>
    <mergeCell ref="D118:G1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20"/>
  <sheetViews>
    <sheetView topLeftCell="D1" workbookViewId="0">
      <selection activeCell="G4" sqref="G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381</v>
      </c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282</v>
      </c>
      <c r="E3" s="13" t="s">
        <v>392</v>
      </c>
      <c r="F3" s="13" t="s">
        <v>391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38" t="s">
        <v>146</v>
      </c>
      <c r="C4" s="16" t="s">
        <v>286</v>
      </c>
      <c r="D4" s="17">
        <v>32.452300000000001</v>
      </c>
      <c r="E4" s="18">
        <v>221</v>
      </c>
      <c r="F4" s="18">
        <v>681</v>
      </c>
      <c r="G4" s="67" t="str">
        <f t="shared" ref="G4:G35" si="0">IF(D4&gt;=$K$18,"5",IF(D4&gt;=$K$19,"4",IF(D4&gt;=$K$20,"3",IF(D4&gt;=$K$21,"2","1"))))</f>
        <v>1</v>
      </c>
      <c r="H4" s="17">
        <f>G4*summary!$D$15/K_3!$P$118</f>
        <v>12621.002819548872</v>
      </c>
      <c r="P4" s="65">
        <v>1</v>
      </c>
    </row>
    <row r="5" spans="1:16" x14ac:dyDescent="0.2">
      <c r="A5" s="19"/>
      <c r="B5" s="39" t="s">
        <v>147</v>
      </c>
      <c r="C5" s="20" t="s">
        <v>287</v>
      </c>
      <c r="D5" s="21">
        <v>47.2973</v>
      </c>
      <c r="E5" s="22">
        <v>70</v>
      </c>
      <c r="F5" s="22">
        <v>148</v>
      </c>
      <c r="G5" s="68" t="str">
        <f t="shared" si="0"/>
        <v>3</v>
      </c>
      <c r="H5" s="21">
        <f>G5*summary!$D$15/K_3!$P$118</f>
        <v>37863.008458646618</v>
      </c>
      <c r="P5" s="65">
        <v>3</v>
      </c>
    </row>
    <row r="6" spans="1:16" x14ac:dyDescent="0.2">
      <c r="A6" s="19"/>
      <c r="B6" s="39" t="s">
        <v>148</v>
      </c>
      <c r="C6" s="20" t="s">
        <v>288</v>
      </c>
      <c r="D6" s="21">
        <v>39.357399999999998</v>
      </c>
      <c r="E6" s="22">
        <v>98</v>
      </c>
      <c r="F6" s="22">
        <v>249</v>
      </c>
      <c r="G6" s="68" t="str">
        <f t="shared" si="0"/>
        <v>1</v>
      </c>
      <c r="H6" s="21">
        <f>G6*summary!$D$15/K_3!$P$118</f>
        <v>12621.002819548872</v>
      </c>
      <c r="P6" s="65">
        <v>1</v>
      </c>
    </row>
    <row r="7" spans="1:16" x14ac:dyDescent="0.2">
      <c r="A7" s="19"/>
      <c r="B7" s="39" t="s">
        <v>149</v>
      </c>
      <c r="C7" s="20" t="s">
        <v>289</v>
      </c>
      <c r="D7" s="21">
        <v>44.758099999999999</v>
      </c>
      <c r="E7" s="22">
        <v>111</v>
      </c>
      <c r="F7" s="22">
        <v>248</v>
      </c>
      <c r="G7" s="68" t="str">
        <f t="shared" si="0"/>
        <v>2</v>
      </c>
      <c r="H7" s="21">
        <f>G7*summary!$D$15/K_3!$P$118</f>
        <v>25242.005639097744</v>
      </c>
      <c r="P7" s="65">
        <v>2</v>
      </c>
    </row>
    <row r="8" spans="1:16" x14ac:dyDescent="0.2">
      <c r="A8" s="19"/>
      <c r="B8" s="39" t="s">
        <v>150</v>
      </c>
      <c r="C8" s="20" t="s">
        <v>290</v>
      </c>
      <c r="D8" s="21">
        <v>38.812800000000003</v>
      </c>
      <c r="E8" s="22">
        <v>85</v>
      </c>
      <c r="F8" s="22">
        <v>219</v>
      </c>
      <c r="G8" s="68" t="str">
        <f t="shared" si="0"/>
        <v>1</v>
      </c>
      <c r="H8" s="21">
        <f>G8*summary!$D$15/K_3!$P$118</f>
        <v>12621.002819548872</v>
      </c>
      <c r="P8" s="65">
        <v>1</v>
      </c>
    </row>
    <row r="9" spans="1:16" x14ac:dyDescent="0.2">
      <c r="A9" s="19"/>
      <c r="B9" s="39" t="s">
        <v>151</v>
      </c>
      <c r="C9" s="20" t="s">
        <v>291</v>
      </c>
      <c r="D9" s="21">
        <v>43.939399999999999</v>
      </c>
      <c r="E9" s="22">
        <v>87</v>
      </c>
      <c r="F9" s="22">
        <v>198</v>
      </c>
      <c r="G9" s="68" t="str">
        <f t="shared" si="0"/>
        <v>2</v>
      </c>
      <c r="H9" s="21">
        <f>G9*summary!$D$15/K_3!$P$118</f>
        <v>25242.005639097744</v>
      </c>
      <c r="P9" s="65">
        <v>2</v>
      </c>
    </row>
    <row r="10" spans="1:16" x14ac:dyDescent="0.2">
      <c r="A10" s="19"/>
      <c r="B10" s="39" t="s">
        <v>152</v>
      </c>
      <c r="C10" s="20" t="s">
        <v>292</v>
      </c>
      <c r="D10" s="21">
        <v>34.426200000000001</v>
      </c>
      <c r="E10" s="22">
        <v>42</v>
      </c>
      <c r="F10" s="22">
        <v>122</v>
      </c>
      <c r="G10" s="68" t="str">
        <f t="shared" si="0"/>
        <v>1</v>
      </c>
      <c r="H10" s="21">
        <f>G10*summary!$D$15/K_3!$P$118</f>
        <v>12621.002819548872</v>
      </c>
      <c r="P10" s="65">
        <v>1</v>
      </c>
    </row>
    <row r="11" spans="1:16" x14ac:dyDescent="0.2">
      <c r="A11" s="19"/>
      <c r="B11" s="39" t="s">
        <v>153</v>
      </c>
      <c r="C11" s="20" t="s">
        <v>7</v>
      </c>
      <c r="D11" s="21">
        <v>54.545499999999997</v>
      </c>
      <c r="E11" s="22">
        <v>6</v>
      </c>
      <c r="F11" s="22">
        <v>11</v>
      </c>
      <c r="G11" s="68" t="str">
        <f t="shared" si="0"/>
        <v>4</v>
      </c>
      <c r="H11" s="21">
        <f>G11*summary!$D$15/K_3!$P$118</f>
        <v>50484.011278195489</v>
      </c>
      <c r="P11" s="65">
        <v>4</v>
      </c>
    </row>
    <row r="12" spans="1:16" x14ac:dyDescent="0.2">
      <c r="A12" s="19"/>
      <c r="B12" s="39" t="s">
        <v>154</v>
      </c>
      <c r="C12" s="20" t="s">
        <v>8</v>
      </c>
      <c r="D12" s="21">
        <v>39.655200000000001</v>
      </c>
      <c r="E12" s="22">
        <v>23</v>
      </c>
      <c r="F12" s="22">
        <v>58</v>
      </c>
      <c r="G12" s="68" t="str">
        <f t="shared" si="0"/>
        <v>1</v>
      </c>
      <c r="H12" s="21">
        <f>G12*summary!$D$15/K_3!$P$118</f>
        <v>12621.002819548872</v>
      </c>
      <c r="O12" s="65">
        <v>25</v>
      </c>
      <c r="P12" s="65">
        <v>1</v>
      </c>
    </row>
    <row r="13" spans="1:16" x14ac:dyDescent="0.2">
      <c r="A13" s="19"/>
      <c r="B13" s="39" t="s">
        <v>155</v>
      </c>
      <c r="C13" s="20" t="s">
        <v>9</v>
      </c>
      <c r="D13" s="21">
        <v>48.387099999999997</v>
      </c>
      <c r="E13" s="22">
        <v>30</v>
      </c>
      <c r="F13" s="22">
        <v>62</v>
      </c>
      <c r="G13" s="68" t="str">
        <f t="shared" si="0"/>
        <v>3</v>
      </c>
      <c r="H13" s="21">
        <f>G13*summary!$D$15/K_3!$P$118</f>
        <v>37863.008458646618</v>
      </c>
      <c r="J13" s="23" t="s">
        <v>412</v>
      </c>
      <c r="K13" s="24">
        <v>45.81</v>
      </c>
      <c r="L13" s="9"/>
      <c r="M13" s="9"/>
      <c r="N13" s="9"/>
      <c r="O13" s="65">
        <v>25.903600000000001</v>
      </c>
      <c r="P13" s="65">
        <v>3</v>
      </c>
    </row>
    <row r="14" spans="1:16" x14ac:dyDescent="0.2">
      <c r="A14" s="19"/>
      <c r="B14" s="39" t="s">
        <v>156</v>
      </c>
      <c r="C14" s="20" t="s">
        <v>10</v>
      </c>
      <c r="D14" s="21">
        <v>50</v>
      </c>
      <c r="E14" s="22">
        <v>23</v>
      </c>
      <c r="F14" s="22">
        <v>46</v>
      </c>
      <c r="G14" s="68" t="str">
        <f t="shared" si="0"/>
        <v>3</v>
      </c>
      <c r="H14" s="21">
        <f>G14*summary!$D$15/K_3!$P$118</f>
        <v>37863.008458646618</v>
      </c>
      <c r="J14" s="23" t="s">
        <v>374</v>
      </c>
      <c r="K14" s="24">
        <f>STDEV(O12:O114)</f>
        <v>8.9300631192082971</v>
      </c>
      <c r="L14" s="9"/>
      <c r="M14" s="9"/>
      <c r="N14" s="9"/>
      <c r="O14" s="65">
        <v>26.424900000000001</v>
      </c>
      <c r="P14" s="65">
        <v>3</v>
      </c>
    </row>
    <row r="15" spans="1:16" x14ac:dyDescent="0.2">
      <c r="A15" s="19"/>
      <c r="B15" s="39" t="s">
        <v>157</v>
      </c>
      <c r="C15" s="20" t="s">
        <v>11</v>
      </c>
      <c r="D15" s="21">
        <v>54.216900000000003</v>
      </c>
      <c r="E15" s="22">
        <v>45</v>
      </c>
      <c r="F15" s="22">
        <v>83</v>
      </c>
      <c r="G15" s="68" t="str">
        <f t="shared" si="0"/>
        <v>4</v>
      </c>
      <c r="H15" s="21">
        <f>G15*summary!$D$15/K_3!$P$118</f>
        <v>50484.011278195489</v>
      </c>
      <c r="J15" s="23" t="s">
        <v>375</v>
      </c>
      <c r="K15" s="24">
        <f>K14/2</f>
        <v>4.4650315596041485</v>
      </c>
      <c r="L15" s="9"/>
      <c r="M15" s="9"/>
      <c r="N15" s="9"/>
      <c r="O15" s="65">
        <v>26.923100000000002</v>
      </c>
      <c r="P15" s="65">
        <v>4</v>
      </c>
    </row>
    <row r="16" spans="1:16" x14ac:dyDescent="0.2">
      <c r="A16" s="19"/>
      <c r="B16" s="39" t="s">
        <v>158</v>
      </c>
      <c r="C16" s="20" t="s">
        <v>12</v>
      </c>
      <c r="D16" s="21">
        <v>35.897399999999998</v>
      </c>
      <c r="E16" s="22">
        <v>14</v>
      </c>
      <c r="F16" s="22">
        <v>39</v>
      </c>
      <c r="G16" s="68" t="str">
        <f t="shared" si="0"/>
        <v>1</v>
      </c>
      <c r="H16" s="21">
        <f>G16*summary!$D$15/K_3!$P$118</f>
        <v>12621.002819548872</v>
      </c>
      <c r="J16" s="9"/>
      <c r="K16" s="9"/>
      <c r="L16" s="9"/>
      <c r="M16" s="9"/>
      <c r="N16" s="9"/>
      <c r="O16" s="65">
        <v>27.586200000000002</v>
      </c>
      <c r="P16" s="65">
        <v>1</v>
      </c>
    </row>
    <row r="17" spans="1:16" x14ac:dyDescent="0.2">
      <c r="A17" s="19"/>
      <c r="B17" s="39" t="s">
        <v>159</v>
      </c>
      <c r="C17" s="20" t="s">
        <v>13</v>
      </c>
      <c r="D17" s="21">
        <v>58.730200000000004</v>
      </c>
      <c r="E17" s="22">
        <v>37</v>
      </c>
      <c r="F17" s="22">
        <v>63</v>
      </c>
      <c r="G17" s="68" t="str">
        <f t="shared" si="0"/>
        <v>5</v>
      </c>
      <c r="H17" s="21">
        <f>G17*summary!$D$15/K_3!$P$118</f>
        <v>63105.014097744359</v>
      </c>
      <c r="J17" s="9"/>
      <c r="K17" s="9"/>
      <c r="L17" s="9"/>
      <c r="M17" s="9"/>
      <c r="N17" s="9"/>
      <c r="O17" s="65">
        <v>27.777799999999999</v>
      </c>
      <c r="P17" s="65">
        <v>5</v>
      </c>
    </row>
    <row r="18" spans="1:16" x14ac:dyDescent="0.2">
      <c r="A18" s="19"/>
      <c r="B18" s="39" t="s">
        <v>160</v>
      </c>
      <c r="C18" s="20" t="s">
        <v>14</v>
      </c>
      <c r="D18" s="21">
        <v>78.571399999999997</v>
      </c>
      <c r="E18" s="22">
        <v>22</v>
      </c>
      <c r="F18" s="22">
        <v>28</v>
      </c>
      <c r="G18" s="68" t="str">
        <f t="shared" si="0"/>
        <v>5</v>
      </c>
      <c r="H18" s="21">
        <f>G18*summary!$D$15/K_3!$P$118</f>
        <v>63105.014097744359</v>
      </c>
      <c r="J18" s="9">
        <v>5</v>
      </c>
      <c r="K18" s="25">
        <f>K19+K15</f>
        <v>54.740063119208301</v>
      </c>
      <c r="L18" s="9"/>
      <c r="M18" s="9"/>
      <c r="N18" s="289" t="s">
        <v>378</v>
      </c>
      <c r="O18" s="65">
        <v>28.634399999999999</v>
      </c>
      <c r="P18" s="65">
        <v>5</v>
      </c>
    </row>
    <row r="19" spans="1:16" x14ac:dyDescent="0.2">
      <c r="A19" s="19"/>
      <c r="B19" s="39" t="s">
        <v>161</v>
      </c>
      <c r="C19" s="20" t="s">
        <v>15</v>
      </c>
      <c r="D19" s="21">
        <v>48.837200000000003</v>
      </c>
      <c r="E19" s="22">
        <v>21</v>
      </c>
      <c r="F19" s="22">
        <v>43</v>
      </c>
      <c r="G19" s="68" t="str">
        <f t="shared" si="0"/>
        <v>3</v>
      </c>
      <c r="H19" s="21">
        <f>G19*summary!$D$15/K_3!$P$118</f>
        <v>37863.008458646618</v>
      </c>
      <c r="J19" s="9">
        <v>4</v>
      </c>
      <c r="K19" s="25">
        <f>K20+K15</f>
        <v>50.275031559604152</v>
      </c>
      <c r="L19" s="9"/>
      <c r="M19" s="9"/>
      <c r="N19" s="289"/>
      <c r="O19" s="65">
        <v>30.061299999999999</v>
      </c>
      <c r="P19" s="65">
        <v>3</v>
      </c>
    </row>
    <row r="20" spans="1:16" x14ac:dyDescent="0.2">
      <c r="A20" s="19"/>
      <c r="B20" s="39" t="s">
        <v>162</v>
      </c>
      <c r="C20" s="20" t="s">
        <v>16</v>
      </c>
      <c r="D20" s="21">
        <v>49.2958</v>
      </c>
      <c r="E20" s="22">
        <v>35</v>
      </c>
      <c r="F20" s="22">
        <v>71</v>
      </c>
      <c r="G20" s="68" t="str">
        <f t="shared" si="0"/>
        <v>3</v>
      </c>
      <c r="H20" s="21">
        <f>G20*summary!$D$15/K_3!$P$118</f>
        <v>37863.008458646618</v>
      </c>
      <c r="J20" s="9">
        <v>3</v>
      </c>
      <c r="K20" s="24">
        <v>45.81</v>
      </c>
      <c r="L20" s="9"/>
      <c r="M20" s="9"/>
      <c r="N20" s="289"/>
      <c r="O20" s="65">
        <v>30.875599999999999</v>
      </c>
      <c r="P20" s="65">
        <v>3</v>
      </c>
    </row>
    <row r="21" spans="1:16" x14ac:dyDescent="0.2">
      <c r="A21" s="19"/>
      <c r="B21" s="39" t="s">
        <v>163</v>
      </c>
      <c r="C21" s="20" t="s">
        <v>17</v>
      </c>
      <c r="D21" s="21">
        <v>38.596499999999999</v>
      </c>
      <c r="E21" s="22">
        <v>22</v>
      </c>
      <c r="F21" s="22">
        <v>57</v>
      </c>
      <c r="G21" s="68" t="str">
        <f t="shared" si="0"/>
        <v>1</v>
      </c>
      <c r="H21" s="21">
        <f>G21*summary!$D$15/K_3!$P$118</f>
        <v>12621.002819548872</v>
      </c>
      <c r="J21" s="9">
        <v>2</v>
      </c>
      <c r="K21" s="25">
        <f>K20-K15</f>
        <v>41.344968440395853</v>
      </c>
      <c r="L21" s="9"/>
      <c r="M21" s="9"/>
      <c r="N21" s="289"/>
      <c r="O21" s="65">
        <v>31.1828</v>
      </c>
      <c r="P21" s="65">
        <v>1</v>
      </c>
    </row>
    <row r="22" spans="1:16" x14ac:dyDescent="0.2">
      <c r="A22" s="19"/>
      <c r="B22" s="39" t="s">
        <v>164</v>
      </c>
      <c r="C22" s="20" t="s">
        <v>18</v>
      </c>
      <c r="D22" s="21">
        <v>59.090899999999998</v>
      </c>
      <c r="E22" s="22">
        <v>39</v>
      </c>
      <c r="F22" s="22">
        <v>66</v>
      </c>
      <c r="G22" s="68" t="str">
        <f t="shared" si="0"/>
        <v>5</v>
      </c>
      <c r="H22" s="21">
        <f>G22*summary!$D$15/K_3!$P$118</f>
        <v>63105.014097744359</v>
      </c>
      <c r="J22" s="9">
        <v>1</v>
      </c>
      <c r="K22" s="25">
        <f>K21-K15</f>
        <v>36.879936880791703</v>
      </c>
      <c r="L22" s="9"/>
      <c r="M22" s="9"/>
      <c r="N22" s="289"/>
      <c r="O22" s="65">
        <v>31.914899999999999</v>
      </c>
      <c r="P22" s="65">
        <v>5</v>
      </c>
    </row>
    <row r="23" spans="1:16" x14ac:dyDescent="0.2">
      <c r="A23" s="19"/>
      <c r="B23" s="39" t="s">
        <v>165</v>
      </c>
      <c r="C23" s="20" t="s">
        <v>19</v>
      </c>
      <c r="D23" s="21">
        <v>22.7273</v>
      </c>
      <c r="E23" s="22">
        <v>5</v>
      </c>
      <c r="F23" s="22">
        <v>22</v>
      </c>
      <c r="G23" s="68" t="str">
        <f t="shared" si="0"/>
        <v>1</v>
      </c>
      <c r="H23" s="21">
        <f>G23*summary!$D$15/K_3!$P$118</f>
        <v>12621.002819548872</v>
      </c>
      <c r="J23" s="9"/>
      <c r="K23" s="9"/>
      <c r="L23" s="9"/>
      <c r="M23" s="9"/>
      <c r="N23" s="289"/>
      <c r="O23" s="65">
        <v>32.452300000000001</v>
      </c>
      <c r="P23" s="65">
        <v>1</v>
      </c>
    </row>
    <row r="24" spans="1:16" x14ac:dyDescent="0.2">
      <c r="A24" s="19"/>
      <c r="B24" s="39" t="s">
        <v>166</v>
      </c>
      <c r="C24" s="20" t="s">
        <v>20</v>
      </c>
      <c r="D24" s="21">
        <v>55.072499999999998</v>
      </c>
      <c r="E24" s="22">
        <v>38</v>
      </c>
      <c r="F24" s="22">
        <v>69</v>
      </c>
      <c r="G24" s="68" t="str">
        <f t="shared" si="0"/>
        <v>5</v>
      </c>
      <c r="H24" s="21">
        <f>G24*summary!$D$15/K_3!$P$118</f>
        <v>63105.014097744359</v>
      </c>
      <c r="J24" s="9"/>
      <c r="K24" s="9"/>
      <c r="L24" s="9"/>
      <c r="M24" s="9"/>
      <c r="N24" s="289"/>
      <c r="O24" s="65">
        <v>32.510300000000001</v>
      </c>
      <c r="P24" s="65">
        <v>5</v>
      </c>
    </row>
    <row r="25" spans="1:16" x14ac:dyDescent="0.2">
      <c r="A25" s="19"/>
      <c r="B25" s="39" t="s">
        <v>167</v>
      </c>
      <c r="C25" s="20" t="s">
        <v>21</v>
      </c>
      <c r="D25" s="21">
        <v>52</v>
      </c>
      <c r="E25" s="22">
        <v>26</v>
      </c>
      <c r="F25" s="22">
        <v>50</v>
      </c>
      <c r="G25" s="68" t="str">
        <f t="shared" si="0"/>
        <v>4</v>
      </c>
      <c r="H25" s="21">
        <f>G25*summary!$D$15/K_3!$P$118</f>
        <v>50484.011278195489</v>
      </c>
      <c r="J25" s="9"/>
      <c r="K25" s="9"/>
      <c r="L25" s="9"/>
      <c r="M25" s="9"/>
      <c r="N25" s="289"/>
      <c r="O25" s="65">
        <v>33.333300000000001</v>
      </c>
      <c r="P25" s="65">
        <v>4</v>
      </c>
    </row>
    <row r="26" spans="1:16" x14ac:dyDescent="0.2">
      <c r="A26" s="19"/>
      <c r="B26" s="39" t="s">
        <v>168</v>
      </c>
      <c r="C26" s="20" t="s">
        <v>293</v>
      </c>
      <c r="D26" s="21">
        <v>25</v>
      </c>
      <c r="E26" s="22">
        <v>1</v>
      </c>
      <c r="F26" s="22">
        <v>4</v>
      </c>
      <c r="G26" s="68" t="str">
        <f t="shared" si="0"/>
        <v>1</v>
      </c>
      <c r="H26" s="21">
        <f>G26*summary!$D$15/K_3!$P$118</f>
        <v>12621.002819548872</v>
      </c>
      <c r="O26" s="65">
        <v>33.333300000000001</v>
      </c>
      <c r="P26" s="65">
        <v>1</v>
      </c>
    </row>
    <row r="27" spans="1:16" x14ac:dyDescent="0.2">
      <c r="A27" s="19"/>
      <c r="B27" s="40" t="s">
        <v>169</v>
      </c>
      <c r="C27" s="26" t="s">
        <v>294</v>
      </c>
      <c r="D27" s="27">
        <v>27.586200000000002</v>
      </c>
      <c r="E27" s="28">
        <v>8</v>
      </c>
      <c r="F27" s="28">
        <v>29</v>
      </c>
      <c r="G27" s="69" t="str">
        <f t="shared" si="0"/>
        <v>1</v>
      </c>
      <c r="H27" s="27">
        <f>G27*summary!$D$15/K_3!$P$118</f>
        <v>12621.002819548872</v>
      </c>
      <c r="O27" s="65">
        <v>33.8645</v>
      </c>
      <c r="P27" s="65">
        <v>1</v>
      </c>
    </row>
    <row r="28" spans="1:16" x14ac:dyDescent="0.2">
      <c r="A28" s="29" t="s">
        <v>295</v>
      </c>
      <c r="B28" s="41" t="s">
        <v>170</v>
      </c>
      <c r="C28" s="30" t="s">
        <v>296</v>
      </c>
      <c r="D28" s="31">
        <v>18.75</v>
      </c>
      <c r="E28" s="32">
        <v>3</v>
      </c>
      <c r="F28" s="32">
        <v>16</v>
      </c>
      <c r="G28" s="70" t="str">
        <f t="shared" si="0"/>
        <v>1</v>
      </c>
      <c r="H28" s="31">
        <f>G28*summary!$D$15/K_3!$P$118</f>
        <v>12621.002819548872</v>
      </c>
      <c r="O28" s="65">
        <v>34.426200000000001</v>
      </c>
      <c r="P28" s="65">
        <v>1</v>
      </c>
    </row>
    <row r="29" spans="1:16" x14ac:dyDescent="0.2">
      <c r="A29" s="19"/>
      <c r="B29" s="39" t="s">
        <v>171</v>
      </c>
      <c r="C29" s="20" t="s">
        <v>297</v>
      </c>
      <c r="D29" s="21">
        <v>41.666699999999999</v>
      </c>
      <c r="E29" s="22">
        <v>225</v>
      </c>
      <c r="F29" s="22">
        <v>540</v>
      </c>
      <c r="G29" s="68" t="str">
        <f t="shared" si="0"/>
        <v>2</v>
      </c>
      <c r="H29" s="21">
        <f>G29*summary!$D$15/K_3!$P$118</f>
        <v>25242.005639097744</v>
      </c>
      <c r="O29" s="65">
        <v>34.693899999999999</v>
      </c>
      <c r="P29" s="65">
        <v>2</v>
      </c>
    </row>
    <row r="30" spans="1:16" x14ac:dyDescent="0.2">
      <c r="A30" s="19"/>
      <c r="B30" s="39" t="s">
        <v>172</v>
      </c>
      <c r="C30" s="20" t="s">
        <v>298</v>
      </c>
      <c r="D30" s="21">
        <v>37.787999999999997</v>
      </c>
      <c r="E30" s="22">
        <v>82</v>
      </c>
      <c r="F30" s="22">
        <v>217</v>
      </c>
      <c r="G30" s="68" t="str">
        <f t="shared" si="0"/>
        <v>1</v>
      </c>
      <c r="H30" s="21">
        <f>G30*summary!$D$15/K_3!$P$118</f>
        <v>12621.002819548872</v>
      </c>
      <c r="O30" s="65">
        <v>35.483899999999998</v>
      </c>
      <c r="P30" s="65">
        <v>1</v>
      </c>
    </row>
    <row r="31" spans="1:16" x14ac:dyDescent="0.2">
      <c r="A31" s="19"/>
      <c r="B31" s="39" t="s">
        <v>173</v>
      </c>
      <c r="C31" s="20" t="s">
        <v>299</v>
      </c>
      <c r="D31" s="21">
        <v>28.634399999999999</v>
      </c>
      <c r="E31" s="22">
        <v>65</v>
      </c>
      <c r="F31" s="22">
        <v>227</v>
      </c>
      <c r="G31" s="68" t="str">
        <f t="shared" si="0"/>
        <v>1</v>
      </c>
      <c r="H31" s="21">
        <f>G31*summary!$D$15/K_3!$P$118</f>
        <v>12621.002819548872</v>
      </c>
      <c r="O31" s="65">
        <v>35.897399999999998</v>
      </c>
      <c r="P31" s="65">
        <v>1</v>
      </c>
    </row>
    <row r="32" spans="1:16" x14ac:dyDescent="0.2">
      <c r="A32" s="19"/>
      <c r="B32" s="39" t="s">
        <v>174</v>
      </c>
      <c r="C32" s="20" t="s">
        <v>300</v>
      </c>
      <c r="D32" s="21">
        <v>30.061299999999999</v>
      </c>
      <c r="E32" s="22">
        <v>49</v>
      </c>
      <c r="F32" s="22">
        <v>163</v>
      </c>
      <c r="G32" s="68" t="str">
        <f t="shared" si="0"/>
        <v>1</v>
      </c>
      <c r="H32" s="21">
        <f>G32*summary!$D$15/K_3!$P$118</f>
        <v>12621.002819548872</v>
      </c>
      <c r="O32" s="65">
        <v>36</v>
      </c>
      <c r="P32" s="65">
        <v>1</v>
      </c>
    </row>
    <row r="33" spans="1:16" x14ac:dyDescent="0.2">
      <c r="A33" s="19"/>
      <c r="B33" s="39" t="s">
        <v>175</v>
      </c>
      <c r="C33" s="20" t="s">
        <v>301</v>
      </c>
      <c r="D33" s="21">
        <v>44.886400000000002</v>
      </c>
      <c r="E33" s="22">
        <v>79</v>
      </c>
      <c r="F33" s="22">
        <v>176</v>
      </c>
      <c r="G33" s="68" t="str">
        <f t="shared" si="0"/>
        <v>2</v>
      </c>
      <c r="H33" s="21">
        <f>G33*summary!$D$15/K_3!$P$118</f>
        <v>25242.005639097744</v>
      </c>
      <c r="J33" s="9"/>
      <c r="K33" s="9"/>
      <c r="L33" s="9"/>
      <c r="M33" s="9"/>
      <c r="N33" s="9"/>
      <c r="O33" s="65">
        <v>37.373699999999999</v>
      </c>
      <c r="P33" s="65">
        <v>2</v>
      </c>
    </row>
    <row r="34" spans="1:16" x14ac:dyDescent="0.2">
      <c r="A34" s="19"/>
      <c r="B34" s="39" t="s">
        <v>176</v>
      </c>
      <c r="C34" s="20" t="s">
        <v>302</v>
      </c>
      <c r="D34" s="21">
        <v>38.793100000000003</v>
      </c>
      <c r="E34" s="22">
        <v>45</v>
      </c>
      <c r="F34" s="22">
        <v>116</v>
      </c>
      <c r="G34" s="68" t="str">
        <f t="shared" si="0"/>
        <v>1</v>
      </c>
      <c r="H34" s="21">
        <f>G34*summary!$D$15/K_3!$P$118</f>
        <v>12621.002819548872</v>
      </c>
      <c r="J34" s="9"/>
      <c r="K34" s="9"/>
      <c r="L34" s="9"/>
      <c r="M34" s="9"/>
      <c r="N34" s="9"/>
      <c r="O34" s="65">
        <v>37.5</v>
      </c>
      <c r="P34" s="65">
        <v>1</v>
      </c>
    </row>
    <row r="35" spans="1:16" x14ac:dyDescent="0.2">
      <c r="A35" s="19"/>
      <c r="B35" s="39" t="s">
        <v>177</v>
      </c>
      <c r="C35" s="20" t="s">
        <v>303</v>
      </c>
      <c r="D35" s="21">
        <v>45.116300000000003</v>
      </c>
      <c r="E35" s="22">
        <v>97</v>
      </c>
      <c r="F35" s="22">
        <v>215</v>
      </c>
      <c r="G35" s="68" t="str">
        <f t="shared" si="0"/>
        <v>2</v>
      </c>
      <c r="H35" s="21">
        <f>G35*summary!$D$15/K_3!$P$118</f>
        <v>25242.005639097744</v>
      </c>
      <c r="J35" s="9"/>
      <c r="K35" s="9"/>
      <c r="L35" s="9"/>
      <c r="M35" s="9"/>
      <c r="N35" s="9"/>
      <c r="O35" s="65">
        <v>37.5</v>
      </c>
      <c r="P35" s="65">
        <v>2</v>
      </c>
    </row>
    <row r="36" spans="1:16" x14ac:dyDescent="0.2">
      <c r="A36" s="19"/>
      <c r="B36" s="39" t="s">
        <v>178</v>
      </c>
      <c r="C36" s="20" t="s">
        <v>304</v>
      </c>
      <c r="D36" s="21">
        <v>37.373699999999999</v>
      </c>
      <c r="E36" s="22">
        <v>37</v>
      </c>
      <c r="F36" s="22">
        <v>99</v>
      </c>
      <c r="G36" s="68" t="str">
        <f t="shared" ref="G36:G67" si="1">IF(D36&gt;=$K$18,"5",IF(D36&gt;=$K$19,"4",IF(D36&gt;=$K$20,"3",IF(D36&gt;=$K$21,"2","1"))))</f>
        <v>1</v>
      </c>
      <c r="H36" s="21">
        <f>G36*summary!$D$15/K_3!$P$118</f>
        <v>12621.002819548872</v>
      </c>
      <c r="J36" s="9"/>
      <c r="K36" s="9"/>
      <c r="L36" s="9"/>
      <c r="M36" s="9"/>
      <c r="N36" s="9"/>
      <c r="O36" s="65">
        <v>37.777799999999999</v>
      </c>
      <c r="P36" s="65">
        <v>1</v>
      </c>
    </row>
    <row r="37" spans="1:16" x14ac:dyDescent="0.2">
      <c r="A37" s="19"/>
      <c r="B37" s="39" t="s">
        <v>179</v>
      </c>
      <c r="C37" s="20" t="s">
        <v>305</v>
      </c>
      <c r="D37" s="21">
        <v>39.0244</v>
      </c>
      <c r="E37" s="22">
        <v>16</v>
      </c>
      <c r="F37" s="22">
        <v>41</v>
      </c>
      <c r="G37" s="68" t="str">
        <f t="shared" si="1"/>
        <v>1</v>
      </c>
      <c r="H37" s="21">
        <f>G37*summary!$D$15/K_3!$P$118</f>
        <v>12621.002819548872</v>
      </c>
      <c r="J37" s="9"/>
      <c r="K37" s="9"/>
      <c r="L37" s="9"/>
      <c r="M37" s="9"/>
      <c r="N37" s="9"/>
      <c r="O37" s="65">
        <v>37.787999999999997</v>
      </c>
      <c r="P37" s="65">
        <v>1</v>
      </c>
    </row>
    <row r="38" spans="1:16" x14ac:dyDescent="0.2">
      <c r="A38" s="19"/>
      <c r="B38" s="39" t="s">
        <v>181</v>
      </c>
      <c r="C38" s="20" t="s">
        <v>35</v>
      </c>
      <c r="D38" s="21">
        <v>43.3962</v>
      </c>
      <c r="E38" s="22">
        <v>23</v>
      </c>
      <c r="F38" s="22">
        <v>53</v>
      </c>
      <c r="G38" s="68" t="str">
        <f t="shared" si="1"/>
        <v>2</v>
      </c>
      <c r="H38" s="21">
        <f>G38*summary!$D$15/K_3!$P$118</f>
        <v>25242.005639097744</v>
      </c>
      <c r="J38" s="9"/>
      <c r="K38" s="9"/>
      <c r="L38" s="9"/>
      <c r="M38" s="9"/>
      <c r="N38" s="9"/>
      <c r="O38" s="65">
        <v>37.872300000000003</v>
      </c>
      <c r="P38" s="65">
        <v>2</v>
      </c>
    </row>
    <row r="39" spans="1:16" x14ac:dyDescent="0.2">
      <c r="A39" s="19"/>
      <c r="B39" s="39" t="s">
        <v>182</v>
      </c>
      <c r="C39" s="20" t="s">
        <v>36</v>
      </c>
      <c r="D39" s="21">
        <v>55.555599999999998</v>
      </c>
      <c r="E39" s="22">
        <v>20</v>
      </c>
      <c r="F39" s="22">
        <v>36</v>
      </c>
      <c r="G39" s="68" t="str">
        <f t="shared" si="1"/>
        <v>5</v>
      </c>
      <c r="H39" s="21">
        <f>G39*summary!$D$15/K_3!$P$118</f>
        <v>63105.014097744359</v>
      </c>
      <c r="J39" s="9"/>
      <c r="K39" s="9"/>
      <c r="L39" s="9"/>
      <c r="M39" s="9"/>
      <c r="N39" s="9"/>
      <c r="O39" s="65">
        <v>38.353400000000001</v>
      </c>
      <c r="P39" s="65">
        <v>5</v>
      </c>
    </row>
    <row r="40" spans="1:16" x14ac:dyDescent="0.2">
      <c r="A40" s="19"/>
      <c r="B40" s="39" t="s">
        <v>183</v>
      </c>
      <c r="C40" s="20" t="s">
        <v>37</v>
      </c>
      <c r="D40" s="21">
        <v>27.777799999999999</v>
      </c>
      <c r="E40" s="22">
        <v>5</v>
      </c>
      <c r="F40" s="22">
        <v>18</v>
      </c>
      <c r="G40" s="68" t="str">
        <f t="shared" si="1"/>
        <v>1</v>
      </c>
      <c r="H40" s="21">
        <f>G40*summary!$D$15/K_3!$P$118</f>
        <v>12621.002819548872</v>
      </c>
      <c r="J40" s="9"/>
      <c r="K40" s="9"/>
      <c r="L40" s="9"/>
      <c r="M40" s="9"/>
      <c r="N40" s="9"/>
      <c r="O40" s="65">
        <v>38.596499999999999</v>
      </c>
      <c r="P40" s="65">
        <v>1</v>
      </c>
    </row>
    <row r="41" spans="1:16" x14ac:dyDescent="0.2">
      <c r="A41" s="19"/>
      <c r="B41" s="39" t="s">
        <v>184</v>
      </c>
      <c r="C41" s="20" t="s">
        <v>38</v>
      </c>
      <c r="D41" s="21">
        <v>57.8947</v>
      </c>
      <c r="E41" s="22">
        <v>11</v>
      </c>
      <c r="F41" s="22">
        <v>19</v>
      </c>
      <c r="G41" s="68" t="str">
        <f t="shared" si="1"/>
        <v>5</v>
      </c>
      <c r="H41" s="21">
        <f>G41*summary!$D$15/K_3!$P$118</f>
        <v>63105.014097744359</v>
      </c>
      <c r="J41" s="9"/>
      <c r="K41" s="9"/>
      <c r="L41" s="9"/>
      <c r="M41" s="9"/>
      <c r="N41" s="9"/>
      <c r="O41" s="65">
        <v>38.793100000000003</v>
      </c>
      <c r="P41" s="65">
        <v>5</v>
      </c>
    </row>
    <row r="42" spans="1:16" x14ac:dyDescent="0.2">
      <c r="A42" s="19"/>
      <c r="B42" s="39" t="s">
        <v>185</v>
      </c>
      <c r="C42" s="20" t="s">
        <v>39</v>
      </c>
      <c r="D42" s="21">
        <v>18.75</v>
      </c>
      <c r="E42" s="22">
        <v>3</v>
      </c>
      <c r="F42" s="22">
        <v>16</v>
      </c>
      <c r="G42" s="68" t="str">
        <f t="shared" si="1"/>
        <v>1</v>
      </c>
      <c r="H42" s="21">
        <f>G42*summary!$D$15/K_3!$P$118</f>
        <v>12621.002819548872</v>
      </c>
      <c r="J42" s="9"/>
      <c r="K42" s="9"/>
      <c r="L42" s="9"/>
      <c r="M42" s="9"/>
      <c r="N42" s="9"/>
      <c r="O42" s="65">
        <v>38.812800000000003</v>
      </c>
      <c r="P42" s="65">
        <v>1</v>
      </c>
    </row>
    <row r="43" spans="1:16" x14ac:dyDescent="0.2">
      <c r="A43" s="19"/>
      <c r="B43" s="39" t="s">
        <v>186</v>
      </c>
      <c r="C43" s="20" t="s">
        <v>40</v>
      </c>
      <c r="D43" s="21">
        <v>20</v>
      </c>
      <c r="E43" s="22">
        <v>3</v>
      </c>
      <c r="F43" s="22">
        <v>15</v>
      </c>
      <c r="G43" s="68" t="str">
        <f t="shared" si="1"/>
        <v>1</v>
      </c>
      <c r="H43" s="21">
        <f>G43*summary!$D$15/K_3!$P$118</f>
        <v>12621.002819548872</v>
      </c>
      <c r="J43" s="9"/>
      <c r="K43" s="9"/>
      <c r="L43" s="9"/>
      <c r="M43" s="9"/>
      <c r="N43" s="9"/>
      <c r="O43" s="65">
        <v>38.8889</v>
      </c>
      <c r="P43" s="65">
        <v>1</v>
      </c>
    </row>
    <row r="44" spans="1:16" x14ac:dyDescent="0.2">
      <c r="A44" s="19"/>
      <c r="B44" s="39" t="s">
        <v>187</v>
      </c>
      <c r="C44" s="20" t="s">
        <v>41</v>
      </c>
      <c r="D44" s="21">
        <v>53.846200000000003</v>
      </c>
      <c r="E44" s="22">
        <v>14</v>
      </c>
      <c r="F44" s="22">
        <v>26</v>
      </c>
      <c r="G44" s="68" t="str">
        <f t="shared" si="1"/>
        <v>4</v>
      </c>
      <c r="H44" s="21">
        <f>G44*summary!$D$15/K_3!$P$118</f>
        <v>50484.011278195489</v>
      </c>
      <c r="J44" s="9"/>
      <c r="K44" s="9"/>
      <c r="L44" s="9"/>
      <c r="M44" s="9"/>
      <c r="N44" s="9"/>
      <c r="O44" s="65">
        <v>38.9831</v>
      </c>
      <c r="P44" s="65">
        <v>4</v>
      </c>
    </row>
    <row r="45" spans="1:16" x14ac:dyDescent="0.2">
      <c r="A45" s="19"/>
      <c r="B45" s="39" t="s">
        <v>188</v>
      </c>
      <c r="C45" s="20" t="s">
        <v>42</v>
      </c>
      <c r="D45" s="21">
        <v>63.541699999999999</v>
      </c>
      <c r="E45" s="22">
        <v>61</v>
      </c>
      <c r="F45" s="22">
        <v>96</v>
      </c>
      <c r="G45" s="68" t="str">
        <f t="shared" si="1"/>
        <v>5</v>
      </c>
      <c r="H45" s="21">
        <f>G45*summary!$D$15/K_3!$P$118</f>
        <v>63105.014097744359</v>
      </c>
      <c r="J45" s="9"/>
      <c r="K45" s="9"/>
      <c r="L45" s="9"/>
      <c r="M45" s="9"/>
      <c r="N45" s="9"/>
      <c r="O45" s="65">
        <v>39.0244</v>
      </c>
      <c r="P45" s="65">
        <v>5</v>
      </c>
    </row>
    <row r="46" spans="1:16" x14ac:dyDescent="0.2">
      <c r="A46" s="19"/>
      <c r="B46" s="39" t="s">
        <v>189</v>
      </c>
      <c r="C46" s="20" t="s">
        <v>43</v>
      </c>
      <c r="D46" s="21">
        <v>57.446800000000003</v>
      </c>
      <c r="E46" s="22">
        <v>27</v>
      </c>
      <c r="F46" s="22">
        <v>47</v>
      </c>
      <c r="G46" s="68" t="str">
        <f t="shared" si="1"/>
        <v>5</v>
      </c>
      <c r="H46" s="21">
        <f>G46*summary!$D$15/K_3!$P$118</f>
        <v>63105.014097744359</v>
      </c>
      <c r="J46" s="9"/>
      <c r="K46" s="9"/>
      <c r="L46" s="9"/>
      <c r="M46" s="9"/>
      <c r="N46" s="9"/>
      <c r="O46" s="65">
        <v>39.200000000000003</v>
      </c>
      <c r="P46" s="65">
        <v>5</v>
      </c>
    </row>
    <row r="47" spans="1:16" x14ac:dyDescent="0.2">
      <c r="A47" s="19"/>
      <c r="B47" s="39" t="s">
        <v>190</v>
      </c>
      <c r="C47" s="20" t="s">
        <v>44</v>
      </c>
      <c r="D47" s="21">
        <v>41.818199999999997</v>
      </c>
      <c r="E47" s="22">
        <v>23</v>
      </c>
      <c r="F47" s="22">
        <v>55</v>
      </c>
      <c r="G47" s="68" t="str">
        <f t="shared" si="1"/>
        <v>2</v>
      </c>
      <c r="H47" s="21">
        <f>G47*summary!$D$15/K_3!$P$118</f>
        <v>25242.005639097744</v>
      </c>
      <c r="J47" s="9"/>
      <c r="K47" s="9"/>
      <c r="L47" s="9"/>
      <c r="M47" s="9"/>
      <c r="N47" s="9"/>
      <c r="O47" s="65">
        <v>39.357399999999998</v>
      </c>
      <c r="P47" s="65">
        <v>2</v>
      </c>
    </row>
    <row r="48" spans="1:16" x14ac:dyDescent="0.2">
      <c r="A48" s="19"/>
      <c r="B48" s="39" t="s">
        <v>191</v>
      </c>
      <c r="C48" s="20" t="s">
        <v>45</v>
      </c>
      <c r="D48" s="21">
        <v>60.4651</v>
      </c>
      <c r="E48" s="22">
        <v>26</v>
      </c>
      <c r="F48" s="22">
        <v>43</v>
      </c>
      <c r="G48" s="68" t="str">
        <f t="shared" si="1"/>
        <v>5</v>
      </c>
      <c r="H48" s="21">
        <f>G48*summary!$D$15/K_3!$P$118</f>
        <v>63105.014097744359</v>
      </c>
      <c r="J48" s="9"/>
      <c r="K48" s="9"/>
      <c r="L48" s="9"/>
      <c r="M48" s="9"/>
      <c r="N48" s="9"/>
      <c r="O48" s="65">
        <v>39.375</v>
      </c>
      <c r="P48" s="65">
        <v>5</v>
      </c>
    </row>
    <row r="49" spans="1:16" x14ac:dyDescent="0.2">
      <c r="A49" s="19"/>
      <c r="B49" s="39" t="s">
        <v>192</v>
      </c>
      <c r="C49" s="20" t="s">
        <v>46</v>
      </c>
      <c r="D49" s="21">
        <v>55.172400000000003</v>
      </c>
      <c r="E49" s="22">
        <v>16</v>
      </c>
      <c r="F49" s="22">
        <v>29</v>
      </c>
      <c r="G49" s="68" t="str">
        <f t="shared" si="1"/>
        <v>5</v>
      </c>
      <c r="H49" s="21">
        <f>G49*summary!$D$15/K_3!$P$118</f>
        <v>63105.014097744359</v>
      </c>
      <c r="J49" s="9"/>
      <c r="K49" s="9"/>
      <c r="L49" s="9"/>
      <c r="M49" s="9"/>
      <c r="N49" s="9"/>
      <c r="O49" s="65">
        <v>39.583300000000001</v>
      </c>
      <c r="P49" s="65">
        <v>5</v>
      </c>
    </row>
    <row r="50" spans="1:16" x14ac:dyDescent="0.2">
      <c r="A50" s="19"/>
      <c r="B50" s="39" t="s">
        <v>193</v>
      </c>
      <c r="C50" s="20" t="s">
        <v>47</v>
      </c>
      <c r="D50" s="21">
        <v>55.4054</v>
      </c>
      <c r="E50" s="22">
        <v>41</v>
      </c>
      <c r="F50" s="22">
        <v>74</v>
      </c>
      <c r="G50" s="68" t="str">
        <f t="shared" si="1"/>
        <v>5</v>
      </c>
      <c r="H50" s="21">
        <f>G50*summary!$D$15/K_3!$P$118</f>
        <v>63105.014097744359</v>
      </c>
      <c r="J50" s="9"/>
      <c r="K50" s="9"/>
      <c r="L50" s="9"/>
      <c r="M50" s="9"/>
      <c r="N50" s="9"/>
      <c r="O50" s="65">
        <v>39.655200000000001</v>
      </c>
      <c r="P50" s="65">
        <v>5</v>
      </c>
    </row>
    <row r="51" spans="1:16" x14ac:dyDescent="0.2">
      <c r="A51" s="19"/>
      <c r="B51" s="39" t="s">
        <v>194</v>
      </c>
      <c r="C51" s="20" t="s">
        <v>48</v>
      </c>
      <c r="D51" s="21">
        <v>66.666700000000006</v>
      </c>
      <c r="E51" s="22">
        <v>2</v>
      </c>
      <c r="F51" s="22">
        <v>3</v>
      </c>
      <c r="G51" s="68" t="str">
        <f t="shared" si="1"/>
        <v>5</v>
      </c>
      <c r="H51" s="21">
        <f>G51*summary!$D$15/K_3!$P$118</f>
        <v>63105.014097744359</v>
      </c>
      <c r="J51" s="9"/>
      <c r="K51" s="9"/>
      <c r="L51" s="9"/>
      <c r="M51" s="9"/>
      <c r="N51" s="9"/>
      <c r="O51" s="65">
        <v>39.805799999999998</v>
      </c>
      <c r="P51" s="65">
        <v>5</v>
      </c>
    </row>
    <row r="52" spans="1:16" x14ac:dyDescent="0.2">
      <c r="A52" s="19"/>
      <c r="B52" s="39" t="s">
        <v>195</v>
      </c>
      <c r="C52" s="20" t="s">
        <v>49</v>
      </c>
      <c r="D52" s="21">
        <v>46.808500000000002</v>
      </c>
      <c r="E52" s="22">
        <v>22</v>
      </c>
      <c r="F52" s="22">
        <v>47</v>
      </c>
      <c r="G52" s="68" t="str">
        <f t="shared" si="1"/>
        <v>3</v>
      </c>
      <c r="H52" s="21">
        <f>G52*summary!$D$15/K_3!$P$118</f>
        <v>37863.008458646618</v>
      </c>
      <c r="J52" s="9"/>
      <c r="K52" s="9"/>
      <c r="L52" s="9"/>
      <c r="M52" s="9"/>
      <c r="N52" s="9"/>
      <c r="O52" s="65">
        <v>40.251600000000003</v>
      </c>
      <c r="P52" s="65">
        <v>3</v>
      </c>
    </row>
    <row r="53" spans="1:16" x14ac:dyDescent="0.2">
      <c r="A53" s="19"/>
      <c r="B53" s="39" t="s">
        <v>196</v>
      </c>
      <c r="C53" s="20" t="s">
        <v>50</v>
      </c>
      <c r="D53" s="21">
        <v>33.333300000000001</v>
      </c>
      <c r="E53" s="22">
        <v>7</v>
      </c>
      <c r="F53" s="22">
        <v>21</v>
      </c>
      <c r="G53" s="68" t="str">
        <f t="shared" si="1"/>
        <v>1</v>
      </c>
      <c r="H53" s="21">
        <f>G53*summary!$D$15/K_3!$P$118</f>
        <v>12621.002819548872</v>
      </c>
      <c r="J53" s="9"/>
      <c r="K53" s="9"/>
      <c r="L53" s="9"/>
      <c r="M53" s="9"/>
      <c r="N53" s="9"/>
      <c r="O53" s="65">
        <v>41.176499999999997</v>
      </c>
      <c r="P53" s="65">
        <v>1</v>
      </c>
    </row>
    <row r="54" spans="1:16" x14ac:dyDescent="0.2">
      <c r="A54" s="19"/>
      <c r="B54" s="39" t="s">
        <v>197</v>
      </c>
      <c r="C54" s="20" t="s">
        <v>51</v>
      </c>
      <c r="D54" s="21">
        <v>37.5</v>
      </c>
      <c r="E54" s="22">
        <v>6</v>
      </c>
      <c r="F54" s="22">
        <v>16</v>
      </c>
      <c r="G54" s="68" t="str">
        <f t="shared" si="1"/>
        <v>1</v>
      </c>
      <c r="H54" s="21">
        <f>G54*summary!$D$15/K_3!$P$118</f>
        <v>12621.002819548872</v>
      </c>
      <c r="J54" s="9"/>
      <c r="K54" s="9"/>
      <c r="L54" s="9"/>
      <c r="M54" s="9"/>
      <c r="N54" s="9"/>
      <c r="O54" s="65">
        <v>41.269799999999996</v>
      </c>
      <c r="P54" s="65">
        <v>1</v>
      </c>
    </row>
    <row r="55" spans="1:16" x14ac:dyDescent="0.2">
      <c r="A55" s="19"/>
      <c r="B55" s="39" t="s">
        <v>198</v>
      </c>
      <c r="C55" s="20" t="s">
        <v>52</v>
      </c>
      <c r="D55" s="21">
        <v>38.9831</v>
      </c>
      <c r="E55" s="22">
        <v>23</v>
      </c>
      <c r="F55" s="22">
        <v>59</v>
      </c>
      <c r="G55" s="68" t="str">
        <f t="shared" si="1"/>
        <v>1</v>
      </c>
      <c r="H55" s="21">
        <f>G55*summary!$D$15/K_3!$P$118</f>
        <v>12621.002819548872</v>
      </c>
      <c r="J55" s="9"/>
      <c r="K55" s="9"/>
      <c r="L55" s="9"/>
      <c r="M55" s="9"/>
      <c r="N55" s="9"/>
      <c r="O55" s="65">
        <v>41.414099999999998</v>
      </c>
      <c r="P55" s="65">
        <v>1</v>
      </c>
    </row>
    <row r="56" spans="1:16" x14ac:dyDescent="0.2">
      <c r="A56" s="33"/>
      <c r="B56" s="42" t="s">
        <v>180</v>
      </c>
      <c r="C56" s="34" t="s">
        <v>306</v>
      </c>
      <c r="D56" s="35">
        <v>100</v>
      </c>
      <c r="E56" s="36">
        <v>1</v>
      </c>
      <c r="F56" s="36">
        <v>1</v>
      </c>
      <c r="G56" s="71" t="str">
        <f t="shared" si="1"/>
        <v>5</v>
      </c>
      <c r="H56" s="35">
        <f>G56*summary!$D$15/K_3!$P$118</f>
        <v>63105.014097744359</v>
      </c>
      <c r="J56" s="9"/>
      <c r="K56" s="9"/>
      <c r="L56" s="9"/>
      <c r="M56" s="9"/>
      <c r="N56" s="9"/>
      <c r="O56" s="65">
        <v>41.666699999999999</v>
      </c>
      <c r="P56" s="65">
        <v>5</v>
      </c>
    </row>
    <row r="57" spans="1:16" x14ac:dyDescent="0.2">
      <c r="A57" s="12" t="s">
        <v>307</v>
      </c>
      <c r="B57" s="39" t="s">
        <v>199</v>
      </c>
      <c r="C57" s="20" t="s">
        <v>308</v>
      </c>
      <c r="D57" s="21">
        <v>49.725299999999997</v>
      </c>
      <c r="E57" s="22">
        <v>181</v>
      </c>
      <c r="F57" s="22">
        <v>364</v>
      </c>
      <c r="G57" s="68" t="str">
        <f t="shared" si="1"/>
        <v>3</v>
      </c>
      <c r="H57" s="21">
        <f>G57*summary!$D$15/K_3!$P$118</f>
        <v>37863.008458646618</v>
      </c>
      <c r="J57" s="9"/>
      <c r="K57" s="9"/>
      <c r="L57" s="9"/>
      <c r="M57" s="9"/>
      <c r="N57" s="9"/>
      <c r="O57" s="65">
        <v>41.818199999999997</v>
      </c>
      <c r="P57" s="65">
        <v>3</v>
      </c>
    </row>
    <row r="58" spans="1:16" x14ac:dyDescent="0.2">
      <c r="A58" s="19"/>
      <c r="B58" s="39" t="s">
        <v>200</v>
      </c>
      <c r="C58" s="20" t="s">
        <v>309</v>
      </c>
      <c r="D58" s="21">
        <v>30.875599999999999</v>
      </c>
      <c r="E58" s="22">
        <v>67</v>
      </c>
      <c r="F58" s="22">
        <v>217</v>
      </c>
      <c r="G58" s="68" t="str">
        <f t="shared" si="1"/>
        <v>1</v>
      </c>
      <c r="H58" s="21">
        <f>G58*summary!$D$15/K_3!$P$118</f>
        <v>12621.002819548872</v>
      </c>
      <c r="J58" s="9"/>
      <c r="K58" s="9"/>
      <c r="L58" s="9"/>
      <c r="M58" s="9"/>
      <c r="N58" s="9"/>
      <c r="O58" s="65">
        <v>42.307699999999997</v>
      </c>
      <c r="P58" s="65">
        <v>1</v>
      </c>
    </row>
    <row r="59" spans="1:16" x14ac:dyDescent="0.2">
      <c r="A59" s="19"/>
      <c r="B59" s="39" t="s">
        <v>201</v>
      </c>
      <c r="C59" s="20" t="s">
        <v>310</v>
      </c>
      <c r="D59" s="21">
        <v>39.583300000000001</v>
      </c>
      <c r="E59" s="22">
        <v>38</v>
      </c>
      <c r="F59" s="22">
        <v>96</v>
      </c>
      <c r="G59" s="68" t="str">
        <f t="shared" si="1"/>
        <v>1</v>
      </c>
      <c r="H59" s="21">
        <f>G59*summary!$D$15/K_3!$P$118</f>
        <v>12621.002819548872</v>
      </c>
      <c r="J59" s="9"/>
      <c r="K59" s="9"/>
      <c r="L59" s="9"/>
      <c r="M59" s="9"/>
      <c r="N59" s="9"/>
      <c r="O59" s="65">
        <v>42.424199999999999</v>
      </c>
      <c r="P59" s="65">
        <v>1</v>
      </c>
    </row>
    <row r="60" spans="1:16" x14ac:dyDescent="0.2">
      <c r="A60" s="19"/>
      <c r="B60" s="39" t="s">
        <v>202</v>
      </c>
      <c r="C60" s="20" t="s">
        <v>56</v>
      </c>
      <c r="D60" s="21">
        <v>39.805799999999998</v>
      </c>
      <c r="E60" s="22">
        <v>41</v>
      </c>
      <c r="F60" s="22">
        <v>103</v>
      </c>
      <c r="G60" s="68" t="str">
        <f t="shared" si="1"/>
        <v>1</v>
      </c>
      <c r="H60" s="21">
        <f>G60*summary!$D$15/K_3!$P$118</f>
        <v>12621.002819548872</v>
      </c>
      <c r="J60" s="9"/>
      <c r="K60" s="9"/>
      <c r="L60" s="9"/>
      <c r="M60" s="9"/>
      <c r="N60" s="9"/>
      <c r="O60" s="65">
        <v>42.523400000000002</v>
      </c>
      <c r="P60" s="65">
        <v>1</v>
      </c>
    </row>
    <row r="61" spans="1:16" x14ac:dyDescent="0.2">
      <c r="A61" s="19"/>
      <c r="B61" s="39" t="s">
        <v>203</v>
      </c>
      <c r="C61" s="20" t="s">
        <v>311</v>
      </c>
      <c r="D61" s="21">
        <v>57.142899999999997</v>
      </c>
      <c r="E61" s="22">
        <v>28</v>
      </c>
      <c r="F61" s="22">
        <v>49</v>
      </c>
      <c r="G61" s="68" t="str">
        <f t="shared" si="1"/>
        <v>5</v>
      </c>
      <c r="H61" s="21">
        <f>G61*summary!$D$15/K_3!$P$118</f>
        <v>63105.014097744359</v>
      </c>
      <c r="J61" s="9"/>
      <c r="K61" s="9"/>
      <c r="L61" s="9"/>
      <c r="M61" s="9"/>
      <c r="N61" s="9"/>
      <c r="O61" s="65">
        <v>42.857100000000003</v>
      </c>
      <c r="P61" s="65">
        <v>5</v>
      </c>
    </row>
    <row r="62" spans="1:16" x14ac:dyDescent="0.2">
      <c r="A62" s="19"/>
      <c r="B62" s="39" t="s">
        <v>204</v>
      </c>
      <c r="C62" s="20" t="s">
        <v>312</v>
      </c>
      <c r="D62" s="21">
        <v>49.2958</v>
      </c>
      <c r="E62" s="22">
        <v>35</v>
      </c>
      <c r="F62" s="22">
        <v>71</v>
      </c>
      <c r="G62" s="68" t="str">
        <f t="shared" si="1"/>
        <v>3</v>
      </c>
      <c r="H62" s="21">
        <f>G62*summary!$D$15/K_3!$P$118</f>
        <v>37863.008458646618</v>
      </c>
      <c r="J62" s="9"/>
      <c r="K62" s="9"/>
      <c r="L62" s="9"/>
      <c r="M62" s="9"/>
      <c r="N62" s="9"/>
      <c r="O62" s="65">
        <v>43.049300000000002</v>
      </c>
      <c r="P62" s="65">
        <v>3</v>
      </c>
    </row>
    <row r="63" spans="1:16" x14ac:dyDescent="0.2">
      <c r="A63" s="19"/>
      <c r="B63" s="39" t="s">
        <v>205</v>
      </c>
      <c r="C63" s="20" t="s">
        <v>313</v>
      </c>
      <c r="D63" s="21">
        <v>33.8645</v>
      </c>
      <c r="E63" s="22">
        <v>85</v>
      </c>
      <c r="F63" s="22">
        <v>251</v>
      </c>
      <c r="G63" s="68" t="str">
        <f t="shared" si="1"/>
        <v>1</v>
      </c>
      <c r="H63" s="21">
        <f>G63*summary!$D$15/K_3!$P$118</f>
        <v>12621.002819548872</v>
      </c>
      <c r="J63" s="9"/>
      <c r="K63" s="9"/>
      <c r="L63" s="9"/>
      <c r="M63" s="9"/>
      <c r="N63" s="9"/>
      <c r="O63" s="65">
        <v>43.076900000000002</v>
      </c>
      <c r="P63" s="65">
        <v>1</v>
      </c>
    </row>
    <row r="64" spans="1:16" x14ac:dyDescent="0.2">
      <c r="A64" s="19"/>
      <c r="B64" s="39" t="s">
        <v>206</v>
      </c>
      <c r="C64" s="20" t="s">
        <v>314</v>
      </c>
      <c r="D64" s="21">
        <v>46.391800000000003</v>
      </c>
      <c r="E64" s="22">
        <v>45</v>
      </c>
      <c r="F64" s="22">
        <v>97</v>
      </c>
      <c r="G64" s="68" t="str">
        <f t="shared" si="1"/>
        <v>3</v>
      </c>
      <c r="H64" s="21">
        <f>G64*summary!$D$15/K_3!$P$118</f>
        <v>37863.008458646618</v>
      </c>
      <c r="J64" s="9"/>
      <c r="K64" s="9"/>
      <c r="L64" s="9"/>
      <c r="M64" s="9"/>
      <c r="N64" s="9"/>
      <c r="O64" s="65">
        <v>43.229199999999999</v>
      </c>
      <c r="P64" s="65">
        <v>3</v>
      </c>
    </row>
    <row r="65" spans="1:16" x14ac:dyDescent="0.2">
      <c r="A65" s="19"/>
      <c r="B65" s="39" t="s">
        <v>207</v>
      </c>
      <c r="C65" s="20" t="s">
        <v>315</v>
      </c>
      <c r="D65" s="21">
        <v>48.780500000000004</v>
      </c>
      <c r="E65" s="22">
        <v>40</v>
      </c>
      <c r="F65" s="22">
        <v>82</v>
      </c>
      <c r="G65" s="68" t="str">
        <f t="shared" si="1"/>
        <v>3</v>
      </c>
      <c r="H65" s="21">
        <f>G65*summary!$D$15/K_3!$P$118</f>
        <v>37863.008458646618</v>
      </c>
      <c r="J65" s="9"/>
      <c r="K65" s="9"/>
      <c r="L65" s="9"/>
      <c r="M65" s="9"/>
      <c r="N65" s="9"/>
      <c r="O65" s="65">
        <v>43.3962</v>
      </c>
      <c r="P65" s="65">
        <v>3</v>
      </c>
    </row>
    <row r="66" spans="1:16" x14ac:dyDescent="0.2">
      <c r="A66" s="19"/>
      <c r="B66" s="39" t="s">
        <v>208</v>
      </c>
      <c r="C66" s="20" t="s">
        <v>316</v>
      </c>
      <c r="D66" s="21">
        <v>58.585900000000002</v>
      </c>
      <c r="E66" s="22">
        <v>58</v>
      </c>
      <c r="F66" s="22">
        <v>99</v>
      </c>
      <c r="G66" s="68" t="str">
        <f t="shared" si="1"/>
        <v>5</v>
      </c>
      <c r="H66" s="21">
        <f>G66*summary!$D$15/K_3!$P$118</f>
        <v>63105.014097744359</v>
      </c>
      <c r="J66" s="9"/>
      <c r="K66" s="9"/>
      <c r="L66" s="9"/>
      <c r="M66" s="9"/>
      <c r="N66" s="9"/>
      <c r="O66" s="65">
        <v>43.783799999999999</v>
      </c>
      <c r="P66" s="65">
        <v>5</v>
      </c>
    </row>
    <row r="67" spans="1:16" x14ac:dyDescent="0.2">
      <c r="A67" s="19"/>
      <c r="B67" s="39" t="s">
        <v>209</v>
      </c>
      <c r="C67" s="20" t="s">
        <v>317</v>
      </c>
      <c r="D67" s="21">
        <v>31.1828</v>
      </c>
      <c r="E67" s="22">
        <v>29</v>
      </c>
      <c r="F67" s="22">
        <v>93</v>
      </c>
      <c r="G67" s="68" t="str">
        <f t="shared" si="1"/>
        <v>1</v>
      </c>
      <c r="H67" s="21">
        <f>G67*summary!$D$15/K_3!$P$118</f>
        <v>12621.002819548872</v>
      </c>
      <c r="J67" s="9"/>
      <c r="K67" s="9"/>
      <c r="L67" s="9"/>
      <c r="M67" s="9"/>
      <c r="N67" s="9"/>
      <c r="O67" s="65">
        <v>43.939399999999999</v>
      </c>
      <c r="P67" s="65">
        <v>1</v>
      </c>
    </row>
    <row r="68" spans="1:16" x14ac:dyDescent="0.2">
      <c r="A68" s="19"/>
      <c r="B68" s="39" t="s">
        <v>210</v>
      </c>
      <c r="C68" s="20" t="s">
        <v>318</v>
      </c>
      <c r="D68" s="21">
        <v>39.375</v>
      </c>
      <c r="E68" s="22">
        <v>63</v>
      </c>
      <c r="F68" s="22">
        <v>160</v>
      </c>
      <c r="G68" s="68" t="str">
        <f t="shared" ref="G68:G116" si="2">IF(D68&gt;=$K$18,"5",IF(D68&gt;=$K$19,"4",IF(D68&gt;=$K$20,"3",IF(D68&gt;=$K$21,"2","1"))))</f>
        <v>1</v>
      </c>
      <c r="H68" s="21">
        <f>G68*summary!$D$15/K_3!$P$118</f>
        <v>12621.002819548872</v>
      </c>
      <c r="J68" s="9"/>
      <c r="K68" s="9"/>
      <c r="L68" s="9"/>
      <c r="M68" s="9"/>
      <c r="N68" s="9"/>
      <c r="O68" s="65">
        <v>44.758099999999999</v>
      </c>
      <c r="P68" s="65">
        <v>1</v>
      </c>
    </row>
    <row r="69" spans="1:16" x14ac:dyDescent="0.2">
      <c r="A69" s="19"/>
      <c r="B69" s="39" t="s">
        <v>211</v>
      </c>
      <c r="C69" s="20" t="s">
        <v>319</v>
      </c>
      <c r="D69" s="21">
        <v>13.6364</v>
      </c>
      <c r="E69" s="22">
        <v>3</v>
      </c>
      <c r="F69" s="22">
        <v>22</v>
      </c>
      <c r="G69" s="68" t="str">
        <f t="shared" si="2"/>
        <v>1</v>
      </c>
      <c r="H69" s="21">
        <f>G69*summary!$D$15/K_3!$P$118</f>
        <v>12621.002819548872</v>
      </c>
      <c r="J69" s="9"/>
      <c r="K69" s="9"/>
      <c r="L69" s="9"/>
      <c r="M69" s="9"/>
      <c r="N69" s="9"/>
      <c r="O69" s="65">
        <v>44.886400000000002</v>
      </c>
      <c r="P69" s="65">
        <v>1</v>
      </c>
    </row>
    <row r="70" spans="1:16" x14ac:dyDescent="0.2">
      <c r="A70" s="19"/>
      <c r="B70" s="39" t="s">
        <v>212</v>
      </c>
      <c r="C70" s="20" t="s">
        <v>320</v>
      </c>
      <c r="D70" s="21">
        <v>37.5</v>
      </c>
      <c r="E70" s="22">
        <v>54</v>
      </c>
      <c r="F70" s="22">
        <v>144</v>
      </c>
      <c r="G70" s="68" t="str">
        <f t="shared" si="2"/>
        <v>1</v>
      </c>
      <c r="H70" s="21">
        <f>G70*summary!$D$15/K_3!$P$118</f>
        <v>12621.002819548872</v>
      </c>
      <c r="J70" s="9"/>
      <c r="K70" s="9"/>
      <c r="L70" s="9"/>
      <c r="M70" s="9"/>
      <c r="N70" s="9"/>
      <c r="O70" s="65">
        <v>45.116300000000003</v>
      </c>
      <c r="P70" s="65">
        <v>1</v>
      </c>
    </row>
    <row r="71" spans="1:16" x14ac:dyDescent="0.2">
      <c r="A71" s="19"/>
      <c r="B71" s="40" t="s">
        <v>213</v>
      </c>
      <c r="C71" s="26" t="s">
        <v>321</v>
      </c>
      <c r="D71" s="27">
        <v>64.444400000000002</v>
      </c>
      <c r="E71" s="28">
        <v>29</v>
      </c>
      <c r="F71" s="28">
        <v>45</v>
      </c>
      <c r="G71" s="69" t="str">
        <f t="shared" si="2"/>
        <v>5</v>
      </c>
      <c r="H71" s="27">
        <f>G71*summary!$D$15/K_3!$P$118</f>
        <v>63105.014097744359</v>
      </c>
      <c r="J71" s="9"/>
      <c r="K71" s="9"/>
      <c r="L71" s="9"/>
      <c r="M71" s="9"/>
      <c r="N71" s="9"/>
      <c r="O71" s="65">
        <v>45.731699999999996</v>
      </c>
      <c r="P71" s="65">
        <v>5</v>
      </c>
    </row>
    <row r="72" spans="1:16" x14ac:dyDescent="0.2">
      <c r="A72" s="29" t="s">
        <v>323</v>
      </c>
      <c r="B72" s="41" t="s">
        <v>214</v>
      </c>
      <c r="C72" s="30" t="s">
        <v>322</v>
      </c>
      <c r="D72" s="31">
        <v>16.666699999999999</v>
      </c>
      <c r="E72" s="32">
        <v>3</v>
      </c>
      <c r="F72" s="32">
        <v>18</v>
      </c>
      <c r="G72" s="70" t="str">
        <f t="shared" si="2"/>
        <v>1</v>
      </c>
      <c r="H72" s="31">
        <f>G72*summary!$D$15/K_3!$P$118</f>
        <v>12621.002819548872</v>
      </c>
      <c r="J72" s="9"/>
      <c r="K72" s="9"/>
      <c r="L72" s="9"/>
      <c r="M72" s="9"/>
      <c r="N72" s="9"/>
      <c r="O72" s="65">
        <v>46.391800000000003</v>
      </c>
      <c r="P72" s="65">
        <v>1</v>
      </c>
    </row>
    <row r="73" spans="1:16" x14ac:dyDescent="0.2">
      <c r="B73" s="39" t="s">
        <v>215</v>
      </c>
      <c r="C73" s="20" t="s">
        <v>324</v>
      </c>
      <c r="D73" s="21">
        <v>43.783799999999999</v>
      </c>
      <c r="E73" s="22">
        <v>81</v>
      </c>
      <c r="F73" s="22">
        <v>185</v>
      </c>
      <c r="G73" s="68" t="str">
        <f t="shared" si="2"/>
        <v>2</v>
      </c>
      <c r="H73" s="21">
        <f>G73*summary!$D$15/K_3!$P$118</f>
        <v>25242.005639097744</v>
      </c>
      <c r="J73" s="9"/>
      <c r="K73" s="9"/>
      <c r="L73" s="9"/>
      <c r="M73" s="9"/>
      <c r="N73" s="9"/>
      <c r="O73" s="65">
        <v>46.4</v>
      </c>
      <c r="P73" s="65">
        <v>2</v>
      </c>
    </row>
    <row r="74" spans="1:16" x14ac:dyDescent="0.2">
      <c r="A74" s="19"/>
      <c r="B74" s="39" t="s">
        <v>216</v>
      </c>
      <c r="C74" s="20" t="s">
        <v>325</v>
      </c>
      <c r="D74" s="21">
        <v>50</v>
      </c>
      <c r="E74" s="22">
        <v>22</v>
      </c>
      <c r="F74" s="22">
        <v>44</v>
      </c>
      <c r="G74" s="68" t="str">
        <f t="shared" si="2"/>
        <v>3</v>
      </c>
      <c r="H74" s="21">
        <f>G74*summary!$D$15/K_3!$P$118</f>
        <v>37863.008458646618</v>
      </c>
      <c r="J74" s="9"/>
      <c r="K74" s="9"/>
      <c r="L74" s="9"/>
      <c r="M74" s="9"/>
      <c r="N74" s="9"/>
      <c r="O74" s="65">
        <v>46.405200000000001</v>
      </c>
      <c r="P74" s="65">
        <v>3</v>
      </c>
    </row>
    <row r="75" spans="1:16" x14ac:dyDescent="0.2">
      <c r="A75" s="19"/>
      <c r="B75" s="39" t="s">
        <v>217</v>
      </c>
      <c r="C75" s="20" t="s">
        <v>326</v>
      </c>
      <c r="D75" s="21">
        <v>42.857100000000003</v>
      </c>
      <c r="E75" s="22">
        <v>30</v>
      </c>
      <c r="F75" s="22">
        <v>70</v>
      </c>
      <c r="G75" s="68" t="str">
        <f t="shared" si="2"/>
        <v>2</v>
      </c>
      <c r="H75" s="21">
        <f>G75*summary!$D$15/K_3!$P$118</f>
        <v>25242.005639097744</v>
      </c>
      <c r="J75" s="9"/>
      <c r="K75" s="9"/>
      <c r="L75" s="9"/>
      <c r="M75" s="9"/>
      <c r="N75" s="9"/>
      <c r="O75" s="65">
        <v>46.766199999999998</v>
      </c>
      <c r="P75" s="65">
        <v>2</v>
      </c>
    </row>
    <row r="76" spans="1:16" x14ac:dyDescent="0.2">
      <c r="A76" s="19"/>
      <c r="B76" s="39" t="s">
        <v>218</v>
      </c>
      <c r="C76" s="20" t="s">
        <v>327</v>
      </c>
      <c r="D76" s="21">
        <v>54.166699999999999</v>
      </c>
      <c r="E76" s="22">
        <v>78</v>
      </c>
      <c r="F76" s="22">
        <v>144</v>
      </c>
      <c r="G76" s="68" t="str">
        <f t="shared" si="2"/>
        <v>4</v>
      </c>
      <c r="H76" s="21">
        <f>G76*summary!$D$15/K_3!$P$118</f>
        <v>50484.011278195489</v>
      </c>
      <c r="J76" s="9"/>
      <c r="K76" s="9"/>
      <c r="L76" s="9"/>
      <c r="M76" s="9"/>
      <c r="N76" s="9"/>
      <c r="O76" s="65">
        <v>46.808500000000002</v>
      </c>
      <c r="P76" s="65">
        <v>4</v>
      </c>
    </row>
    <row r="77" spans="1:16" x14ac:dyDescent="0.2">
      <c r="A77" s="19"/>
      <c r="B77" s="39" t="s">
        <v>219</v>
      </c>
      <c r="C77" s="20" t="s">
        <v>328</v>
      </c>
      <c r="D77" s="21">
        <v>41.176499999999997</v>
      </c>
      <c r="E77" s="22">
        <v>35</v>
      </c>
      <c r="F77" s="22">
        <v>85</v>
      </c>
      <c r="G77" s="68" t="str">
        <f t="shared" si="2"/>
        <v>1</v>
      </c>
      <c r="H77" s="21">
        <f>G77*summary!$D$15/K_3!$P$118</f>
        <v>12621.002819548872</v>
      </c>
      <c r="J77" s="9"/>
      <c r="K77" s="9"/>
      <c r="L77" s="9"/>
      <c r="M77" s="9"/>
      <c r="N77" s="9"/>
      <c r="O77" s="65">
        <v>47.2973</v>
      </c>
      <c r="P77" s="65">
        <v>1</v>
      </c>
    </row>
    <row r="78" spans="1:16" x14ac:dyDescent="0.2">
      <c r="A78" s="19"/>
      <c r="B78" s="42" t="s">
        <v>220</v>
      </c>
      <c r="C78" s="34" t="s">
        <v>329</v>
      </c>
      <c r="D78" s="35">
        <v>46.405200000000001</v>
      </c>
      <c r="E78" s="36">
        <v>71</v>
      </c>
      <c r="F78" s="36">
        <v>153</v>
      </c>
      <c r="G78" s="71" t="str">
        <f t="shared" si="2"/>
        <v>3</v>
      </c>
      <c r="H78" s="35">
        <f>G78*summary!$D$15/K_3!$P$118</f>
        <v>37863.008458646618</v>
      </c>
      <c r="J78" s="9"/>
      <c r="K78" s="9"/>
      <c r="L78" s="9"/>
      <c r="M78" s="9"/>
      <c r="N78" s="9"/>
      <c r="O78" s="65">
        <v>47.916699999999999</v>
      </c>
      <c r="P78" s="65">
        <v>3</v>
      </c>
    </row>
    <row r="79" spans="1:16" x14ac:dyDescent="0.2">
      <c r="A79" s="29" t="s">
        <v>331</v>
      </c>
      <c r="B79" s="41" t="s">
        <v>221</v>
      </c>
      <c r="C79" s="30" t="s">
        <v>330</v>
      </c>
      <c r="D79" s="31">
        <v>61.0169</v>
      </c>
      <c r="E79" s="32">
        <v>36</v>
      </c>
      <c r="F79" s="32">
        <v>59</v>
      </c>
      <c r="G79" s="70" t="str">
        <f t="shared" si="2"/>
        <v>5</v>
      </c>
      <c r="H79" s="31">
        <f>G79*summary!$D$15/K_3!$P$118</f>
        <v>63105.014097744359</v>
      </c>
      <c r="J79" s="9"/>
      <c r="K79" s="9"/>
      <c r="L79" s="9"/>
      <c r="M79" s="9"/>
      <c r="N79" s="9"/>
      <c r="O79" s="65">
        <v>48.387099999999997</v>
      </c>
      <c r="P79" s="65">
        <v>5</v>
      </c>
    </row>
    <row r="80" spans="1:16" x14ac:dyDescent="0.2">
      <c r="B80" s="39" t="s">
        <v>222</v>
      </c>
      <c r="C80" s="20" t="s">
        <v>332</v>
      </c>
      <c r="D80" s="21">
        <v>38.353400000000001</v>
      </c>
      <c r="E80" s="22">
        <v>191</v>
      </c>
      <c r="F80" s="22">
        <v>498</v>
      </c>
      <c r="G80" s="68" t="str">
        <f t="shared" si="2"/>
        <v>1</v>
      </c>
      <c r="H80" s="21">
        <f>G80*summary!$D$15/K_3!$P$118</f>
        <v>12621.002819548872</v>
      </c>
      <c r="J80" s="9"/>
      <c r="K80" s="9"/>
      <c r="L80" s="9"/>
      <c r="M80" s="9"/>
      <c r="N80" s="9"/>
      <c r="O80" s="65">
        <v>48.780500000000004</v>
      </c>
      <c r="P80" s="65">
        <v>1</v>
      </c>
    </row>
    <row r="81" spans="1:16" x14ac:dyDescent="0.2">
      <c r="A81" s="19"/>
      <c r="B81" s="39" t="s">
        <v>223</v>
      </c>
      <c r="C81" s="20" t="s">
        <v>333</v>
      </c>
      <c r="D81" s="21">
        <v>43.049300000000002</v>
      </c>
      <c r="E81" s="22">
        <v>96</v>
      </c>
      <c r="F81" s="22">
        <v>223</v>
      </c>
      <c r="G81" s="68" t="str">
        <f t="shared" si="2"/>
        <v>2</v>
      </c>
      <c r="H81" s="21">
        <f>G81*summary!$D$15/K_3!$P$118</f>
        <v>25242.005639097744</v>
      </c>
      <c r="J81" s="9"/>
      <c r="K81" s="9"/>
      <c r="L81" s="9"/>
      <c r="M81" s="9"/>
      <c r="N81" s="9"/>
      <c r="O81" s="65">
        <v>48.837200000000003</v>
      </c>
      <c r="P81" s="65">
        <v>2</v>
      </c>
    </row>
    <row r="82" spans="1:16" x14ac:dyDescent="0.2">
      <c r="A82" s="19"/>
      <c r="B82" s="39" t="s">
        <v>224</v>
      </c>
      <c r="C82" s="20" t="s">
        <v>334</v>
      </c>
      <c r="D82" s="21">
        <v>42.523400000000002</v>
      </c>
      <c r="E82" s="22">
        <v>91</v>
      </c>
      <c r="F82" s="22">
        <v>214</v>
      </c>
      <c r="G82" s="68" t="str">
        <f t="shared" si="2"/>
        <v>2</v>
      </c>
      <c r="H82" s="21">
        <f>G82*summary!$D$15/K_3!$P$118</f>
        <v>25242.005639097744</v>
      </c>
      <c r="J82" s="9"/>
      <c r="K82" s="9"/>
      <c r="L82" s="9"/>
      <c r="M82" s="9"/>
      <c r="N82" s="9"/>
      <c r="O82" s="65">
        <v>49.2958</v>
      </c>
      <c r="P82" s="65">
        <v>2</v>
      </c>
    </row>
    <row r="83" spans="1:16" x14ac:dyDescent="0.2">
      <c r="A83" s="19"/>
      <c r="B83" s="39" t="s">
        <v>225</v>
      </c>
      <c r="C83" s="20" t="s">
        <v>335</v>
      </c>
      <c r="D83" s="21">
        <v>37.872300000000003</v>
      </c>
      <c r="E83" s="22">
        <v>89</v>
      </c>
      <c r="F83" s="22">
        <v>235</v>
      </c>
      <c r="G83" s="68" t="str">
        <f t="shared" si="2"/>
        <v>1</v>
      </c>
      <c r="H83" s="21">
        <f>G83*summary!$D$15/K_3!$P$118</f>
        <v>12621.002819548872</v>
      </c>
      <c r="J83" s="9"/>
      <c r="K83" s="9"/>
      <c r="L83" s="9"/>
      <c r="M83" s="9"/>
      <c r="N83" s="9"/>
      <c r="O83" s="65">
        <v>49.2958</v>
      </c>
      <c r="P83" s="65">
        <v>1</v>
      </c>
    </row>
    <row r="84" spans="1:16" x14ac:dyDescent="0.2">
      <c r="A84" s="19"/>
      <c r="B84" s="39" t="s">
        <v>226</v>
      </c>
      <c r="C84" s="20" t="s">
        <v>336</v>
      </c>
      <c r="D84" s="21">
        <v>51.104100000000003</v>
      </c>
      <c r="E84" s="22">
        <v>162</v>
      </c>
      <c r="F84" s="22">
        <v>317</v>
      </c>
      <c r="G84" s="68" t="str">
        <f t="shared" si="2"/>
        <v>4</v>
      </c>
      <c r="H84" s="21">
        <f>G84*summary!$D$15/K_3!$P$118</f>
        <v>50484.011278195489</v>
      </c>
      <c r="J84" s="9"/>
      <c r="K84" s="9"/>
      <c r="L84" s="9"/>
      <c r="M84" s="9"/>
      <c r="N84" s="9"/>
      <c r="O84" s="65">
        <v>49.333300000000001</v>
      </c>
      <c r="P84" s="65">
        <v>4</v>
      </c>
    </row>
    <row r="85" spans="1:16" x14ac:dyDescent="0.2">
      <c r="A85" s="19"/>
      <c r="B85" s="39" t="s">
        <v>227</v>
      </c>
      <c r="C85" s="20" t="s">
        <v>337</v>
      </c>
      <c r="D85" s="21">
        <v>37.777799999999999</v>
      </c>
      <c r="E85" s="22">
        <v>34</v>
      </c>
      <c r="F85" s="22">
        <v>90</v>
      </c>
      <c r="G85" s="68" t="str">
        <f t="shared" si="2"/>
        <v>1</v>
      </c>
      <c r="H85" s="21">
        <f>G85*summary!$D$15/K_3!$P$118</f>
        <v>12621.002819548872</v>
      </c>
      <c r="J85" s="9"/>
      <c r="K85" s="9"/>
      <c r="L85" s="9"/>
      <c r="M85" s="9"/>
      <c r="N85" s="9"/>
      <c r="O85" s="65">
        <v>49.450499999999998</v>
      </c>
      <c r="P85" s="65">
        <v>1</v>
      </c>
    </row>
    <row r="86" spans="1:16" x14ac:dyDescent="0.2">
      <c r="A86" s="19"/>
      <c r="B86" s="39" t="s">
        <v>228</v>
      </c>
      <c r="C86" s="20" t="s">
        <v>338</v>
      </c>
      <c r="D86" s="21">
        <v>49.565199999999997</v>
      </c>
      <c r="E86" s="22">
        <v>57</v>
      </c>
      <c r="F86" s="22">
        <v>115</v>
      </c>
      <c r="G86" s="68" t="str">
        <f t="shared" si="2"/>
        <v>3</v>
      </c>
      <c r="H86" s="21">
        <f>G86*summary!$D$15/K_3!$P$118</f>
        <v>37863.008458646618</v>
      </c>
      <c r="J86" s="9"/>
      <c r="K86" s="9"/>
      <c r="L86" s="9"/>
      <c r="M86" s="9"/>
      <c r="N86" s="9"/>
      <c r="O86" s="65">
        <v>49.565199999999997</v>
      </c>
      <c r="P86" s="65">
        <v>3</v>
      </c>
    </row>
    <row r="87" spans="1:16" x14ac:dyDescent="0.2">
      <c r="A87" s="19"/>
      <c r="B87" s="39" t="s">
        <v>229</v>
      </c>
      <c r="C87" s="20" t="s">
        <v>339</v>
      </c>
      <c r="D87" s="21">
        <v>43.076900000000002</v>
      </c>
      <c r="E87" s="22">
        <v>28</v>
      </c>
      <c r="F87" s="22">
        <v>65</v>
      </c>
      <c r="G87" s="68" t="str">
        <f t="shared" si="2"/>
        <v>2</v>
      </c>
      <c r="H87" s="21">
        <f>G87*summary!$D$15/K_3!$P$118</f>
        <v>25242.005639097744</v>
      </c>
      <c r="J87" s="9"/>
      <c r="K87" s="9"/>
      <c r="L87" s="9"/>
      <c r="M87" s="9"/>
      <c r="N87" s="9"/>
      <c r="O87" s="65">
        <v>49.725299999999997</v>
      </c>
      <c r="P87" s="65">
        <v>2</v>
      </c>
    </row>
    <row r="88" spans="1:16" x14ac:dyDescent="0.2">
      <c r="A88" s="19"/>
      <c r="B88" s="39" t="s">
        <v>230</v>
      </c>
      <c r="C88" s="20" t="s">
        <v>340</v>
      </c>
      <c r="D88" s="21">
        <v>54.902000000000001</v>
      </c>
      <c r="E88" s="22">
        <v>56</v>
      </c>
      <c r="F88" s="22">
        <v>102</v>
      </c>
      <c r="G88" s="68" t="str">
        <f t="shared" si="2"/>
        <v>5</v>
      </c>
      <c r="H88" s="21">
        <f>G88*summary!$D$15/K_3!$P$118</f>
        <v>63105.014097744359</v>
      </c>
      <c r="J88" s="9"/>
      <c r="K88" s="9"/>
      <c r="L88" s="9"/>
      <c r="M88" s="9"/>
      <c r="N88" s="9"/>
      <c r="O88" s="65">
        <v>50</v>
      </c>
      <c r="P88" s="65">
        <v>5</v>
      </c>
    </row>
    <row r="89" spans="1:16" x14ac:dyDescent="0.2">
      <c r="A89" s="19"/>
      <c r="B89" s="39" t="s">
        <v>231</v>
      </c>
      <c r="C89" s="20" t="s">
        <v>341</v>
      </c>
      <c r="D89" s="21">
        <v>57.798200000000001</v>
      </c>
      <c r="E89" s="22">
        <v>63</v>
      </c>
      <c r="F89" s="22">
        <v>109</v>
      </c>
      <c r="G89" s="68" t="str">
        <f t="shared" si="2"/>
        <v>5</v>
      </c>
      <c r="H89" s="21">
        <f>G89*summary!$D$15/K_3!$P$118</f>
        <v>63105.014097744359</v>
      </c>
      <c r="J89" s="9"/>
      <c r="K89" s="9"/>
      <c r="L89" s="9"/>
      <c r="M89" s="9"/>
      <c r="N89" s="9"/>
      <c r="O89" s="65">
        <v>50</v>
      </c>
      <c r="P89" s="65">
        <v>5</v>
      </c>
    </row>
    <row r="90" spans="1:16" x14ac:dyDescent="0.2">
      <c r="A90" s="19"/>
      <c r="B90" s="39" t="s">
        <v>232</v>
      </c>
      <c r="C90" s="20" t="s">
        <v>342</v>
      </c>
      <c r="D90" s="21">
        <v>31.914899999999999</v>
      </c>
      <c r="E90" s="22">
        <v>30</v>
      </c>
      <c r="F90" s="22">
        <v>94</v>
      </c>
      <c r="G90" s="68" t="str">
        <f t="shared" si="2"/>
        <v>1</v>
      </c>
      <c r="H90" s="21">
        <f>G90*summary!$D$15/K_3!$P$118</f>
        <v>12621.002819548872</v>
      </c>
      <c r="J90" s="9"/>
      <c r="K90" s="9"/>
      <c r="L90" s="9"/>
      <c r="M90" s="9"/>
      <c r="N90" s="9"/>
      <c r="O90" s="65">
        <v>50</v>
      </c>
      <c r="P90" s="65">
        <v>1</v>
      </c>
    </row>
    <row r="91" spans="1:16" x14ac:dyDescent="0.2">
      <c r="A91" s="19"/>
      <c r="B91" s="42" t="s">
        <v>233</v>
      </c>
      <c r="C91" s="34" t="s">
        <v>343</v>
      </c>
      <c r="D91" s="35">
        <v>26.923100000000002</v>
      </c>
      <c r="E91" s="36">
        <v>7</v>
      </c>
      <c r="F91" s="36">
        <v>26</v>
      </c>
      <c r="G91" s="71" t="str">
        <f t="shared" si="2"/>
        <v>1</v>
      </c>
      <c r="H91" s="35">
        <f>G91*summary!$D$15/K_3!$P$118</f>
        <v>12621.002819548872</v>
      </c>
      <c r="J91" s="9"/>
      <c r="K91" s="9"/>
      <c r="L91" s="9"/>
      <c r="M91" s="9"/>
      <c r="N91" s="9"/>
      <c r="O91" s="65">
        <v>51.104100000000003</v>
      </c>
      <c r="P91" s="65">
        <v>1</v>
      </c>
    </row>
    <row r="92" spans="1:16" x14ac:dyDescent="0.2">
      <c r="A92" s="15" t="s">
        <v>345</v>
      </c>
      <c r="B92" s="38" t="s">
        <v>235</v>
      </c>
      <c r="C92" s="16" t="s">
        <v>346</v>
      </c>
      <c r="D92" s="17">
        <v>46.766199999999998</v>
      </c>
      <c r="E92" s="18">
        <v>94</v>
      </c>
      <c r="F92" s="18">
        <v>201</v>
      </c>
      <c r="G92" s="67" t="str">
        <f t="shared" si="2"/>
        <v>3</v>
      </c>
      <c r="H92" s="17">
        <f>G92*summary!$D$15/K_3!$P$118</f>
        <v>37863.008458646618</v>
      </c>
      <c r="J92" s="9"/>
      <c r="K92" s="9"/>
      <c r="L92" s="9"/>
      <c r="M92" s="9"/>
      <c r="N92" s="9"/>
      <c r="O92" s="65">
        <v>52</v>
      </c>
      <c r="P92" s="65">
        <v>3</v>
      </c>
    </row>
    <row r="93" spans="1:16" x14ac:dyDescent="0.2">
      <c r="B93" s="39" t="s">
        <v>236</v>
      </c>
      <c r="C93" s="20" t="s">
        <v>347</v>
      </c>
      <c r="D93" s="21">
        <v>45.731699999999996</v>
      </c>
      <c r="E93" s="22">
        <v>75</v>
      </c>
      <c r="F93" s="22">
        <v>164</v>
      </c>
      <c r="G93" s="68" t="str">
        <f t="shared" si="2"/>
        <v>2</v>
      </c>
      <c r="H93" s="21">
        <f>G93*summary!$D$15/K_3!$P$118</f>
        <v>25242.005639097744</v>
      </c>
      <c r="J93" s="9"/>
      <c r="K93" s="9"/>
      <c r="L93" s="9"/>
      <c r="M93" s="9"/>
      <c r="N93" s="9"/>
      <c r="O93" s="65">
        <v>53.846200000000003</v>
      </c>
      <c r="P93" s="65">
        <v>2</v>
      </c>
    </row>
    <row r="94" spans="1:16" x14ac:dyDescent="0.2">
      <c r="A94" s="19"/>
      <c r="B94" s="39" t="s">
        <v>237</v>
      </c>
      <c r="C94" s="20" t="s">
        <v>348</v>
      </c>
      <c r="D94" s="21">
        <v>42.307699999999997</v>
      </c>
      <c r="E94" s="22">
        <v>33</v>
      </c>
      <c r="F94" s="22">
        <v>78</v>
      </c>
      <c r="G94" s="68" t="str">
        <f t="shared" si="2"/>
        <v>2</v>
      </c>
      <c r="H94" s="21">
        <f>G94*summary!$D$15/K_3!$P$118</f>
        <v>25242.005639097744</v>
      </c>
      <c r="J94" s="9"/>
      <c r="K94" s="9"/>
      <c r="L94" s="9"/>
      <c r="M94" s="9"/>
      <c r="N94" s="9"/>
      <c r="O94" s="65">
        <v>54.166699999999999</v>
      </c>
      <c r="P94" s="65">
        <v>2</v>
      </c>
    </row>
    <row r="95" spans="1:16" x14ac:dyDescent="0.2">
      <c r="A95" s="19"/>
      <c r="B95" s="39" t="s">
        <v>238</v>
      </c>
      <c r="C95" s="20" t="s">
        <v>349</v>
      </c>
      <c r="D95" s="21">
        <v>41.414099999999998</v>
      </c>
      <c r="E95" s="22">
        <v>41</v>
      </c>
      <c r="F95" s="22">
        <v>99</v>
      </c>
      <c r="G95" s="68" t="str">
        <f t="shared" si="2"/>
        <v>2</v>
      </c>
      <c r="H95" s="21">
        <f>G95*summary!$D$15/K_3!$P$118</f>
        <v>25242.005639097744</v>
      </c>
      <c r="J95" s="9"/>
      <c r="K95" s="9"/>
      <c r="L95" s="9"/>
      <c r="M95" s="9"/>
      <c r="N95" s="9"/>
      <c r="O95" s="65">
        <v>54.216900000000003</v>
      </c>
      <c r="P95" s="65">
        <v>2</v>
      </c>
    </row>
    <row r="96" spans="1:16" x14ac:dyDescent="0.2">
      <c r="A96" s="19"/>
      <c r="B96" s="39" t="s">
        <v>239</v>
      </c>
      <c r="C96" s="20" t="s">
        <v>350</v>
      </c>
      <c r="D96" s="21">
        <v>47.916699999999999</v>
      </c>
      <c r="E96" s="22">
        <v>23</v>
      </c>
      <c r="F96" s="22">
        <v>48</v>
      </c>
      <c r="G96" s="68" t="str">
        <f t="shared" si="2"/>
        <v>3</v>
      </c>
      <c r="H96" s="21">
        <f>G96*summary!$D$15/K_3!$P$118</f>
        <v>37863.008458646618</v>
      </c>
      <c r="J96" s="9"/>
      <c r="K96" s="9"/>
      <c r="L96" s="9"/>
      <c r="M96" s="9"/>
      <c r="N96" s="9"/>
      <c r="O96" s="65">
        <v>54.545499999999997</v>
      </c>
      <c r="P96" s="65">
        <v>3</v>
      </c>
    </row>
    <row r="97" spans="1:16" x14ac:dyDescent="0.2">
      <c r="A97" s="19"/>
      <c r="B97" s="40" t="s">
        <v>240</v>
      </c>
      <c r="C97" s="26" t="s">
        <v>351</v>
      </c>
      <c r="D97" s="27">
        <v>42.424199999999999</v>
      </c>
      <c r="E97" s="28">
        <v>14</v>
      </c>
      <c r="F97" s="28">
        <v>33</v>
      </c>
      <c r="G97" s="69" t="str">
        <f t="shared" si="2"/>
        <v>2</v>
      </c>
      <c r="H97" s="27">
        <f>G97*summary!$D$15/K_3!$P$118</f>
        <v>25242.005639097744</v>
      </c>
      <c r="J97" s="9"/>
      <c r="K97" s="9"/>
      <c r="L97" s="9"/>
      <c r="M97" s="9"/>
      <c r="N97" s="9"/>
      <c r="O97" s="65">
        <v>54.902000000000001</v>
      </c>
      <c r="P97" s="65">
        <v>2</v>
      </c>
    </row>
    <row r="98" spans="1:16" x14ac:dyDescent="0.2">
      <c r="A98" s="29" t="s">
        <v>352</v>
      </c>
      <c r="B98" s="41" t="s">
        <v>241</v>
      </c>
      <c r="C98" s="30" t="s">
        <v>353</v>
      </c>
      <c r="D98" s="31">
        <v>25.903600000000001</v>
      </c>
      <c r="E98" s="32">
        <v>43</v>
      </c>
      <c r="F98" s="32">
        <v>166</v>
      </c>
      <c r="G98" s="70" t="str">
        <f t="shared" si="2"/>
        <v>1</v>
      </c>
      <c r="H98" s="31">
        <f>G98*summary!$D$15/K_3!$P$118</f>
        <v>12621.002819548872</v>
      </c>
      <c r="J98" s="9"/>
      <c r="K98" s="9"/>
      <c r="L98" s="9"/>
      <c r="M98" s="9"/>
      <c r="N98" s="9"/>
      <c r="O98" s="65">
        <v>55.072499999999998</v>
      </c>
      <c r="P98" s="65">
        <v>1</v>
      </c>
    </row>
    <row r="99" spans="1:16" x14ac:dyDescent="0.2">
      <c r="B99" s="39" t="s">
        <v>242</v>
      </c>
      <c r="C99" s="20" t="s">
        <v>354</v>
      </c>
      <c r="D99" s="21">
        <v>26.424900000000001</v>
      </c>
      <c r="E99" s="22">
        <v>51</v>
      </c>
      <c r="F99" s="22">
        <v>193</v>
      </c>
      <c r="G99" s="68" t="str">
        <f t="shared" si="2"/>
        <v>1</v>
      </c>
      <c r="H99" s="21">
        <f>G99*summary!$D$15/K_3!$P$118</f>
        <v>12621.002819548872</v>
      </c>
      <c r="J99" s="9"/>
      <c r="K99" s="9"/>
      <c r="L99" s="9"/>
      <c r="M99" s="9"/>
      <c r="N99" s="9"/>
      <c r="O99" s="65">
        <v>55.172400000000003</v>
      </c>
      <c r="P99" s="65">
        <v>1</v>
      </c>
    </row>
    <row r="100" spans="1:16" x14ac:dyDescent="0.2">
      <c r="A100" s="19"/>
      <c r="B100" s="39" t="s">
        <v>243</v>
      </c>
      <c r="C100" s="20" t="s">
        <v>355</v>
      </c>
      <c r="D100" s="21">
        <v>32.510300000000001</v>
      </c>
      <c r="E100" s="22">
        <v>79</v>
      </c>
      <c r="F100" s="22">
        <v>243</v>
      </c>
      <c r="G100" s="68" t="str">
        <f t="shared" si="2"/>
        <v>1</v>
      </c>
      <c r="H100" s="21">
        <f>G100*summary!$D$15/K_3!$P$118</f>
        <v>12621.002819548872</v>
      </c>
      <c r="J100" s="9"/>
      <c r="K100" s="9"/>
      <c r="L100" s="9"/>
      <c r="M100" s="9"/>
      <c r="N100" s="9"/>
      <c r="O100" s="65">
        <v>55.4054</v>
      </c>
      <c r="P100" s="65">
        <v>1</v>
      </c>
    </row>
    <row r="101" spans="1:16" x14ac:dyDescent="0.2">
      <c r="A101" s="19"/>
      <c r="B101" s="39" t="s">
        <v>244</v>
      </c>
      <c r="C101" s="20" t="s">
        <v>356</v>
      </c>
      <c r="D101" s="21">
        <v>39.200000000000003</v>
      </c>
      <c r="E101" s="22">
        <v>49</v>
      </c>
      <c r="F101" s="22">
        <v>125</v>
      </c>
      <c r="G101" s="68" t="str">
        <f t="shared" si="2"/>
        <v>1</v>
      </c>
      <c r="H101" s="21">
        <f>G101*summary!$D$15/K_3!$P$118</f>
        <v>12621.002819548872</v>
      </c>
      <c r="J101" s="9"/>
      <c r="K101" s="9"/>
      <c r="L101" s="9"/>
      <c r="M101" s="9"/>
      <c r="N101" s="9"/>
      <c r="O101" s="65">
        <v>55.555599999999998</v>
      </c>
      <c r="P101" s="65">
        <v>1</v>
      </c>
    </row>
    <row r="102" spans="1:16" x14ac:dyDescent="0.2">
      <c r="A102" s="19"/>
      <c r="B102" s="39" t="s">
        <v>245</v>
      </c>
      <c r="C102" s="20" t="s">
        <v>357</v>
      </c>
      <c r="D102" s="21">
        <v>35.483899999999998</v>
      </c>
      <c r="E102" s="22">
        <v>44</v>
      </c>
      <c r="F102" s="22">
        <v>124</v>
      </c>
      <c r="G102" s="68" t="str">
        <f t="shared" si="2"/>
        <v>1</v>
      </c>
      <c r="H102" s="21">
        <f>G102*summary!$D$15/K_3!$P$118</f>
        <v>12621.002819548872</v>
      </c>
      <c r="J102" s="9"/>
      <c r="K102" s="9"/>
      <c r="L102" s="9"/>
      <c r="M102" s="9"/>
      <c r="N102" s="9"/>
      <c r="O102" s="65">
        <v>57.142899999999997</v>
      </c>
      <c r="P102" s="65">
        <v>1</v>
      </c>
    </row>
    <row r="103" spans="1:16" x14ac:dyDescent="0.2">
      <c r="A103" s="19"/>
      <c r="B103" s="39" t="s">
        <v>246</v>
      </c>
      <c r="C103" s="20" t="s">
        <v>358</v>
      </c>
      <c r="D103" s="21">
        <v>36</v>
      </c>
      <c r="E103" s="22">
        <v>9</v>
      </c>
      <c r="F103" s="22">
        <v>25</v>
      </c>
      <c r="G103" s="68" t="str">
        <f t="shared" si="2"/>
        <v>1</v>
      </c>
      <c r="H103" s="21">
        <f>G103*summary!$D$15/K_3!$P$118</f>
        <v>12621.002819548872</v>
      </c>
      <c r="J103" s="9"/>
      <c r="K103" s="9"/>
      <c r="L103" s="9"/>
      <c r="M103" s="9"/>
      <c r="N103" s="9"/>
      <c r="O103" s="65">
        <v>57.446800000000003</v>
      </c>
      <c r="P103" s="65">
        <v>1</v>
      </c>
    </row>
    <row r="104" spans="1:16" x14ac:dyDescent="0.2">
      <c r="A104" s="19"/>
      <c r="B104" s="39" t="s">
        <v>247</v>
      </c>
      <c r="C104" s="20" t="s">
        <v>359</v>
      </c>
      <c r="D104" s="21">
        <v>33.333300000000001</v>
      </c>
      <c r="E104" s="22">
        <v>38</v>
      </c>
      <c r="F104" s="22">
        <v>114</v>
      </c>
      <c r="G104" s="68" t="str">
        <f t="shared" si="2"/>
        <v>1</v>
      </c>
      <c r="H104" s="21">
        <f>G104*summary!$D$15/K_3!$P$118</f>
        <v>12621.002819548872</v>
      </c>
      <c r="J104" s="9"/>
      <c r="K104" s="9"/>
      <c r="L104" s="9"/>
      <c r="M104" s="9"/>
      <c r="N104" s="9"/>
      <c r="O104" s="65">
        <v>57.798200000000001</v>
      </c>
      <c r="P104" s="65">
        <v>1</v>
      </c>
    </row>
    <row r="105" spans="1:16" x14ac:dyDescent="0.2">
      <c r="A105" s="19"/>
      <c r="B105" s="39" t="s">
        <v>248</v>
      </c>
      <c r="C105" s="20" t="s">
        <v>360</v>
      </c>
      <c r="D105" s="21">
        <v>50</v>
      </c>
      <c r="E105" s="22">
        <v>11</v>
      </c>
      <c r="F105" s="22">
        <v>22</v>
      </c>
      <c r="G105" s="68" t="str">
        <f t="shared" si="2"/>
        <v>3</v>
      </c>
      <c r="H105" s="21">
        <f>G105*summary!$D$15/K_3!$P$118</f>
        <v>37863.008458646618</v>
      </c>
      <c r="J105" s="9"/>
      <c r="K105" s="9"/>
      <c r="L105" s="9"/>
      <c r="M105" s="9"/>
      <c r="N105" s="9"/>
      <c r="O105" s="65">
        <v>57.8947</v>
      </c>
      <c r="P105" s="65">
        <v>3</v>
      </c>
    </row>
    <row r="106" spans="1:16" x14ac:dyDescent="0.2">
      <c r="A106" s="19"/>
      <c r="B106" s="39" t="s">
        <v>249</v>
      </c>
      <c r="C106" s="20" t="s">
        <v>361</v>
      </c>
      <c r="D106" s="21">
        <v>22.7273</v>
      </c>
      <c r="E106" s="22">
        <v>5</v>
      </c>
      <c r="F106" s="22">
        <v>22</v>
      </c>
      <c r="G106" s="68" t="str">
        <f t="shared" si="2"/>
        <v>1</v>
      </c>
      <c r="H106" s="21">
        <f>G106*summary!$D$15/K_3!$P$118</f>
        <v>12621.002819548872</v>
      </c>
      <c r="J106" s="9"/>
      <c r="K106" s="9"/>
      <c r="L106" s="9"/>
      <c r="M106" s="9"/>
      <c r="N106" s="9"/>
      <c r="O106" s="65">
        <v>58.585900000000002</v>
      </c>
      <c r="P106" s="65">
        <v>1</v>
      </c>
    </row>
    <row r="107" spans="1:16" x14ac:dyDescent="0.2">
      <c r="A107" s="19"/>
      <c r="B107" s="39" t="s">
        <v>250</v>
      </c>
      <c r="C107" s="20" t="s">
        <v>362</v>
      </c>
      <c r="D107" s="21">
        <v>41.269799999999996</v>
      </c>
      <c r="E107" s="22">
        <v>26</v>
      </c>
      <c r="F107" s="22">
        <v>63</v>
      </c>
      <c r="G107" s="68" t="str">
        <f t="shared" si="2"/>
        <v>1</v>
      </c>
      <c r="H107" s="21">
        <f>G107*summary!$D$15/K_3!$P$118</f>
        <v>12621.002819548872</v>
      </c>
      <c r="J107" s="9"/>
      <c r="K107" s="9"/>
      <c r="L107" s="9"/>
      <c r="M107" s="9"/>
      <c r="N107" s="9"/>
      <c r="O107" s="65">
        <v>58.730200000000004</v>
      </c>
      <c r="P107" s="65">
        <v>1</v>
      </c>
    </row>
    <row r="108" spans="1:16" x14ac:dyDescent="0.2">
      <c r="A108" s="19"/>
      <c r="B108" s="39" t="s">
        <v>251</v>
      </c>
      <c r="C108" s="20" t="s">
        <v>363</v>
      </c>
      <c r="D108" s="21">
        <v>40.251600000000003</v>
      </c>
      <c r="E108" s="22">
        <v>64</v>
      </c>
      <c r="F108" s="22">
        <v>159</v>
      </c>
      <c r="G108" s="68" t="str">
        <f t="shared" si="2"/>
        <v>1</v>
      </c>
      <c r="H108" s="21">
        <f>G108*summary!$D$15/K_3!$P$118</f>
        <v>12621.002819548872</v>
      </c>
      <c r="J108" s="9"/>
      <c r="K108" s="9"/>
      <c r="L108" s="9"/>
      <c r="M108" s="9"/>
      <c r="N108" s="9"/>
      <c r="O108" s="65">
        <v>59.090899999999998</v>
      </c>
      <c r="P108" s="65">
        <v>1</v>
      </c>
    </row>
    <row r="109" spans="1:16" x14ac:dyDescent="0.2">
      <c r="A109" s="19"/>
      <c r="B109" s="39" t="s">
        <v>252</v>
      </c>
      <c r="C109" s="20" t="s">
        <v>364</v>
      </c>
      <c r="D109" s="21">
        <v>49.333300000000001</v>
      </c>
      <c r="E109" s="22">
        <v>37</v>
      </c>
      <c r="F109" s="22">
        <v>75</v>
      </c>
      <c r="G109" s="68" t="str">
        <f t="shared" si="2"/>
        <v>3</v>
      </c>
      <c r="H109" s="21">
        <f>G109*summary!$D$15/K_3!$P$118</f>
        <v>37863.008458646618</v>
      </c>
      <c r="J109" s="9"/>
      <c r="K109" s="9"/>
      <c r="L109" s="9"/>
      <c r="M109" s="9"/>
      <c r="N109" s="9"/>
      <c r="O109" s="65">
        <v>60.4651</v>
      </c>
      <c r="P109" s="65">
        <v>3</v>
      </c>
    </row>
    <row r="110" spans="1:16" x14ac:dyDescent="0.2">
      <c r="A110" s="19"/>
      <c r="B110" s="42" t="s">
        <v>253</v>
      </c>
      <c r="C110" s="34" t="s">
        <v>365</v>
      </c>
      <c r="D110" s="35">
        <v>0</v>
      </c>
      <c r="E110" s="36">
        <v>0</v>
      </c>
      <c r="F110" s="36">
        <v>1</v>
      </c>
      <c r="G110" s="71" t="str">
        <f t="shared" si="2"/>
        <v>1</v>
      </c>
      <c r="H110" s="35">
        <f>G110*summary!$D$15/K_3!$P$118</f>
        <v>12621.002819548872</v>
      </c>
      <c r="J110" s="9"/>
      <c r="K110" s="9"/>
      <c r="L110" s="9"/>
      <c r="M110" s="9"/>
      <c r="N110" s="9"/>
      <c r="O110" s="65">
        <v>61.0169</v>
      </c>
      <c r="P110" s="65">
        <v>1</v>
      </c>
    </row>
    <row r="111" spans="1:16" x14ac:dyDescent="0.2">
      <c r="A111" s="15" t="s">
        <v>366</v>
      </c>
      <c r="B111" s="38" t="s">
        <v>254</v>
      </c>
      <c r="C111" s="16" t="s">
        <v>367</v>
      </c>
      <c r="D111" s="17">
        <v>49.450499999999998</v>
      </c>
      <c r="E111" s="18">
        <v>135</v>
      </c>
      <c r="F111" s="18">
        <v>273</v>
      </c>
      <c r="G111" s="67" t="str">
        <f t="shared" si="2"/>
        <v>3</v>
      </c>
      <c r="H111" s="17">
        <f>G111*summary!$D$15/K_3!$P$118</f>
        <v>37863.008458646618</v>
      </c>
      <c r="J111" s="9"/>
      <c r="K111" s="9"/>
      <c r="L111" s="9"/>
      <c r="M111" s="9"/>
      <c r="N111" s="9"/>
      <c r="P111" s="65">
        <v>3</v>
      </c>
    </row>
    <row r="112" spans="1:16" x14ac:dyDescent="0.2">
      <c r="A112" s="19"/>
      <c r="B112" s="39" t="s">
        <v>255</v>
      </c>
      <c r="C112" s="20" t="s">
        <v>368</v>
      </c>
      <c r="D112" s="21">
        <v>34.693899999999999</v>
      </c>
      <c r="E112" s="22">
        <v>17</v>
      </c>
      <c r="F112" s="22">
        <v>49</v>
      </c>
      <c r="G112" s="68" t="str">
        <f t="shared" si="2"/>
        <v>1</v>
      </c>
      <c r="H112" s="21">
        <f>G112*summary!$D$15/K_3!$P$118</f>
        <v>12621.002819548872</v>
      </c>
      <c r="J112" s="9"/>
      <c r="K112" s="9"/>
      <c r="L112" s="9"/>
      <c r="M112" s="9"/>
      <c r="N112" s="9"/>
      <c r="P112" s="65">
        <v>1</v>
      </c>
    </row>
    <row r="113" spans="1:16" x14ac:dyDescent="0.2">
      <c r="A113" s="19"/>
      <c r="B113" s="39" t="s">
        <v>256</v>
      </c>
      <c r="C113" s="20" t="s">
        <v>369</v>
      </c>
      <c r="D113" s="21">
        <v>43.229199999999999</v>
      </c>
      <c r="E113" s="22">
        <v>83</v>
      </c>
      <c r="F113" s="22">
        <v>192</v>
      </c>
      <c r="G113" s="68" t="str">
        <f t="shared" si="2"/>
        <v>2</v>
      </c>
      <c r="H113" s="21">
        <f>G113*summary!$D$15/K_3!$P$118</f>
        <v>25242.005639097744</v>
      </c>
      <c r="J113" s="9"/>
      <c r="K113" s="9"/>
      <c r="L113" s="9"/>
      <c r="M113" s="9"/>
      <c r="N113" s="9"/>
      <c r="P113" s="65">
        <v>2</v>
      </c>
    </row>
    <row r="114" spans="1:16" x14ac:dyDescent="0.2">
      <c r="A114" s="19"/>
      <c r="B114" s="39" t="s">
        <v>257</v>
      </c>
      <c r="C114" s="20" t="s">
        <v>370</v>
      </c>
      <c r="D114" s="21">
        <v>38.8889</v>
      </c>
      <c r="E114" s="22">
        <v>49</v>
      </c>
      <c r="F114" s="22">
        <v>126</v>
      </c>
      <c r="G114" s="68" t="str">
        <f t="shared" si="2"/>
        <v>1</v>
      </c>
      <c r="H114" s="21">
        <f>G114*summary!$D$15/K_3!$P$118</f>
        <v>12621.002819548872</v>
      </c>
      <c r="J114" s="9"/>
      <c r="K114" s="9"/>
      <c r="L114" s="9"/>
      <c r="M114" s="9"/>
      <c r="N114" s="9"/>
      <c r="P114" s="65">
        <v>1</v>
      </c>
    </row>
    <row r="115" spans="1:16" x14ac:dyDescent="0.2">
      <c r="A115" s="19"/>
      <c r="B115" s="39" t="s">
        <v>258</v>
      </c>
      <c r="C115" s="20" t="s">
        <v>371</v>
      </c>
      <c r="D115" s="21">
        <v>66.666700000000006</v>
      </c>
      <c r="E115" s="22">
        <v>2</v>
      </c>
      <c r="F115" s="22">
        <v>3</v>
      </c>
      <c r="G115" s="68" t="str">
        <f t="shared" si="2"/>
        <v>5</v>
      </c>
      <c r="H115" s="21">
        <f>G115*summary!$D$15/K_3!$P$118</f>
        <v>63105.014097744359</v>
      </c>
      <c r="J115" s="9"/>
      <c r="K115" s="9"/>
      <c r="L115" s="9"/>
      <c r="M115" s="9"/>
      <c r="N115" s="9"/>
      <c r="P115" s="65">
        <v>5</v>
      </c>
    </row>
    <row r="116" spans="1:16" x14ac:dyDescent="0.2">
      <c r="A116" s="33"/>
      <c r="B116" s="42" t="s">
        <v>259</v>
      </c>
      <c r="C116" s="34" t="s">
        <v>372</v>
      </c>
      <c r="D116" s="35">
        <v>46.4</v>
      </c>
      <c r="E116" s="36">
        <v>58</v>
      </c>
      <c r="F116" s="36">
        <v>125</v>
      </c>
      <c r="G116" s="71" t="str">
        <f t="shared" si="2"/>
        <v>3</v>
      </c>
      <c r="H116" s="35">
        <f>G116*summary!$D$15/K_3!$P$118</f>
        <v>37863.008458646618</v>
      </c>
      <c r="J116" s="9"/>
      <c r="K116" s="9"/>
      <c r="L116" s="9"/>
      <c r="M116" s="9"/>
      <c r="N116" s="9"/>
      <c r="P116" s="65">
        <v>3</v>
      </c>
    </row>
    <row r="117" spans="1:16" ht="21.75" thickBot="1" x14ac:dyDescent="0.25">
      <c r="D117" s="292" t="s">
        <v>377</v>
      </c>
      <c r="E117" s="292"/>
      <c r="F117" s="292"/>
      <c r="G117" s="292"/>
      <c r="H117" s="11">
        <f>SUM(H4:H116)</f>
        <v>3357186.7499999949</v>
      </c>
      <c r="J117" s="9"/>
      <c r="K117" s="9"/>
      <c r="L117" s="9"/>
      <c r="M117" s="9"/>
      <c r="N117" s="9"/>
      <c r="P117" s="65">
        <v>0</v>
      </c>
    </row>
    <row r="118" spans="1:16" ht="21.75" thickTop="1" x14ac:dyDescent="0.2">
      <c r="A118" s="72"/>
      <c r="D118" s="73"/>
      <c r="E118" s="73"/>
      <c r="F118" s="73"/>
      <c r="G118" s="73"/>
      <c r="H118" s="74"/>
      <c r="J118" s="9"/>
      <c r="K118" s="9"/>
      <c r="L118" s="9"/>
      <c r="M118" s="9"/>
      <c r="N118" s="9"/>
      <c r="P118" s="65">
        <f>SUM(P4:P117)</f>
        <v>266</v>
      </c>
    </row>
    <row r="119" spans="1:16" x14ac:dyDescent="0.2">
      <c r="B119" s="9"/>
      <c r="C119" s="37"/>
      <c r="G119" s="9"/>
      <c r="H119" s="25"/>
      <c r="J119" s="9"/>
      <c r="K119" s="9"/>
      <c r="L119" s="9"/>
      <c r="M119" s="9"/>
      <c r="N119" s="9"/>
    </row>
    <row r="120" spans="1:16" x14ac:dyDescent="0.2">
      <c r="J120" s="9"/>
      <c r="K120" s="9"/>
      <c r="L120" s="9"/>
      <c r="M120" s="9"/>
      <c r="N120" s="9"/>
    </row>
  </sheetData>
  <sortState ref="P4:P117">
    <sortCondition ref="P4"/>
  </sortState>
  <mergeCells count="2">
    <mergeCell ref="N18:N25"/>
    <mergeCell ref="D117:G1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17"/>
  <sheetViews>
    <sheetView topLeftCell="A44" workbookViewId="0">
      <selection activeCell="B115" sqref="B4:B115"/>
    </sheetView>
  </sheetViews>
  <sheetFormatPr defaultRowHeight="21" x14ac:dyDescent="0.2"/>
  <cols>
    <col min="1" max="1" width="22.42578125" style="9" customWidth="1"/>
    <col min="2" max="2" width="9.7109375" style="92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126</v>
      </c>
    </row>
    <row r="2" spans="1:16" x14ac:dyDescent="0.2">
      <c r="B2" s="93" t="s">
        <v>410</v>
      </c>
    </row>
    <row r="3" spans="1:16" s="14" customFormat="1" ht="33" customHeight="1" x14ac:dyDescent="0.2">
      <c r="A3" s="13" t="s">
        <v>134</v>
      </c>
      <c r="B3" s="94" t="s">
        <v>376</v>
      </c>
      <c r="C3" s="13" t="s">
        <v>144</v>
      </c>
      <c r="D3" s="13" t="s">
        <v>282</v>
      </c>
      <c r="E3" s="13" t="s">
        <v>283</v>
      </c>
      <c r="F3" s="13" t="s">
        <v>284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116" t="s">
        <v>146</v>
      </c>
      <c r="C4" s="16" t="s">
        <v>286</v>
      </c>
      <c r="D4" s="17">
        <v>46.553428449042002</v>
      </c>
      <c r="E4" s="18">
        <v>28257</v>
      </c>
      <c r="F4" s="18">
        <v>60698</v>
      </c>
      <c r="G4" s="60">
        <f t="shared" ref="G4:G65" si="0">IF(D4&lt;=20,2.5,IF(AND(D4&gt;20, D4&lt;30),1.5,IF(AND(D4&gt;30, D4&lt;40),0.5,0)))</f>
        <v>0</v>
      </c>
      <c r="H4" s="17">
        <f>G4*summary!$D$17/SUM('K_4.1'!$G$4:$G$115)</f>
        <v>0</v>
      </c>
    </row>
    <row r="5" spans="1:16" x14ac:dyDescent="0.2">
      <c r="A5" s="19"/>
      <c r="B5" s="96" t="s">
        <v>147</v>
      </c>
      <c r="C5" s="20" t="s">
        <v>287</v>
      </c>
      <c r="D5" s="21">
        <v>41.376099327470001</v>
      </c>
      <c r="E5" s="22">
        <v>7998</v>
      </c>
      <c r="F5" s="22">
        <v>19330</v>
      </c>
      <c r="G5" s="60">
        <f t="shared" si="0"/>
        <v>0</v>
      </c>
      <c r="H5" s="21">
        <f>G5*summary!$D$17/SUM('K_4.1'!$G$4:$G$115)</f>
        <v>0</v>
      </c>
    </row>
    <row r="6" spans="1:16" x14ac:dyDescent="0.2">
      <c r="A6" s="19"/>
      <c r="B6" s="96" t="s">
        <v>148</v>
      </c>
      <c r="C6" s="20" t="s">
        <v>288</v>
      </c>
      <c r="D6" s="21">
        <v>40.162373145978997</v>
      </c>
      <c r="E6" s="22">
        <v>12862</v>
      </c>
      <c r="F6" s="22">
        <v>32025</v>
      </c>
      <c r="G6" s="60">
        <f t="shared" si="0"/>
        <v>0</v>
      </c>
      <c r="H6" s="21">
        <f>G6*summary!$D$17/SUM('K_4.1'!$G$4:$G$115)</f>
        <v>0</v>
      </c>
    </row>
    <row r="7" spans="1:16" x14ac:dyDescent="0.2">
      <c r="A7" s="19"/>
      <c r="B7" s="96" t="s">
        <v>149</v>
      </c>
      <c r="C7" s="20" t="s">
        <v>289</v>
      </c>
      <c r="D7" s="21">
        <v>31.207583357922001</v>
      </c>
      <c r="E7" s="22">
        <v>8461</v>
      </c>
      <c r="F7" s="22">
        <v>27112</v>
      </c>
      <c r="G7" s="60">
        <f t="shared" si="0"/>
        <v>0.5</v>
      </c>
      <c r="H7" s="21">
        <f>G7*summary!$D$17/SUM('K_4.1'!$G$4:$G$115)</f>
        <v>9024.6955645161288</v>
      </c>
    </row>
    <row r="8" spans="1:16" x14ac:dyDescent="0.2">
      <c r="A8" s="19"/>
      <c r="B8" s="96" t="s">
        <v>150</v>
      </c>
      <c r="C8" s="20" t="s">
        <v>290</v>
      </c>
      <c r="D8" s="21">
        <v>39.956401872153997</v>
      </c>
      <c r="E8" s="22">
        <v>12464</v>
      </c>
      <c r="F8" s="22">
        <v>31194</v>
      </c>
      <c r="G8" s="60">
        <f t="shared" si="0"/>
        <v>0.5</v>
      </c>
      <c r="H8" s="21">
        <f>G8*summary!$D$17/SUM('K_4.1'!$G$4:$G$115)</f>
        <v>9024.6955645161288</v>
      </c>
      <c r="P8" s="9">
        <v>15.08</v>
      </c>
    </row>
    <row r="9" spans="1:16" x14ac:dyDescent="0.2">
      <c r="A9" s="19"/>
      <c r="B9" s="96" t="s">
        <v>151</v>
      </c>
      <c r="C9" s="20" t="s">
        <v>291</v>
      </c>
      <c r="D9" s="21">
        <v>46.476593625497998</v>
      </c>
      <c r="E9" s="22">
        <v>14932</v>
      </c>
      <c r="F9" s="22">
        <v>32128</v>
      </c>
      <c r="G9" s="60">
        <f t="shared" si="0"/>
        <v>0</v>
      </c>
      <c r="H9" s="21">
        <f>G9*summary!$D$17/SUM('K_4.1'!$G$4:$G$115)</f>
        <v>0</v>
      </c>
      <c r="P9" s="9">
        <v>16.27</v>
      </c>
    </row>
    <row r="10" spans="1:16" x14ac:dyDescent="0.2">
      <c r="A10" s="19"/>
      <c r="B10" s="96" t="s">
        <v>152</v>
      </c>
      <c r="C10" s="20" t="s">
        <v>292</v>
      </c>
      <c r="D10" s="21">
        <v>40.500680040802003</v>
      </c>
      <c r="E10" s="22">
        <v>9529</v>
      </c>
      <c r="F10" s="22">
        <v>23528</v>
      </c>
      <c r="G10" s="60">
        <f t="shared" si="0"/>
        <v>0</v>
      </c>
      <c r="H10" s="21">
        <f>G10*summary!$D$17/SUM('K_4.1'!$G$4:$G$115)</f>
        <v>0</v>
      </c>
      <c r="P10" s="9">
        <v>17.579999999999998</v>
      </c>
    </row>
    <row r="11" spans="1:16" x14ac:dyDescent="0.2">
      <c r="A11" s="19"/>
      <c r="B11" s="96" t="s">
        <v>153</v>
      </c>
      <c r="C11" s="20" t="s">
        <v>7</v>
      </c>
      <c r="D11" s="21">
        <v>57.586206896550998</v>
      </c>
      <c r="E11" s="22">
        <v>167</v>
      </c>
      <c r="F11" s="22">
        <v>290</v>
      </c>
      <c r="G11" s="60">
        <f t="shared" si="0"/>
        <v>0</v>
      </c>
      <c r="H11" s="21">
        <f>G11*summary!$D$17/SUM('K_4.1'!$G$4:$G$115)</f>
        <v>0</v>
      </c>
      <c r="P11" s="9">
        <v>17.84</v>
      </c>
    </row>
    <row r="12" spans="1:16" x14ac:dyDescent="0.2">
      <c r="A12" s="19"/>
      <c r="B12" s="96" t="s">
        <v>154</v>
      </c>
      <c r="C12" s="20" t="s">
        <v>8</v>
      </c>
      <c r="D12" s="21">
        <v>49.530295913574001</v>
      </c>
      <c r="E12" s="22">
        <v>2109</v>
      </c>
      <c r="F12" s="22">
        <v>4258</v>
      </c>
      <c r="G12" s="60">
        <f t="shared" si="0"/>
        <v>0</v>
      </c>
      <c r="H12" s="21">
        <f>G12*summary!$D$17/SUM('K_4.1'!$G$4:$G$115)</f>
        <v>0</v>
      </c>
      <c r="P12" s="9">
        <v>18.04</v>
      </c>
    </row>
    <row r="13" spans="1:16" x14ac:dyDescent="0.2">
      <c r="A13" s="19"/>
      <c r="B13" s="96" t="s">
        <v>155</v>
      </c>
      <c r="C13" s="20" t="s">
        <v>9</v>
      </c>
      <c r="D13" s="21">
        <v>29.392446633824999</v>
      </c>
      <c r="E13" s="22">
        <v>537</v>
      </c>
      <c r="F13" s="22">
        <v>1827</v>
      </c>
      <c r="G13" s="60">
        <f t="shared" si="0"/>
        <v>1.5</v>
      </c>
      <c r="H13" s="21">
        <f>G13*summary!$D$17/SUM('K_4.1'!$G$4:$G$115)</f>
        <v>27074.086693548386</v>
      </c>
      <c r="J13" s="23" t="s">
        <v>373</v>
      </c>
      <c r="K13" s="24">
        <f>AVERAGE(P8:P112)</f>
        <v>36.400045938746956</v>
      </c>
      <c r="L13" s="9"/>
      <c r="M13" s="9"/>
      <c r="N13" s="9"/>
      <c r="P13" s="9">
        <v>18.36</v>
      </c>
    </row>
    <row r="14" spans="1:16" x14ac:dyDescent="0.2">
      <c r="A14" s="19"/>
      <c r="B14" s="96" t="s">
        <v>156</v>
      </c>
      <c r="C14" s="20" t="s">
        <v>10</v>
      </c>
      <c r="D14" s="21">
        <v>35.060514372162999</v>
      </c>
      <c r="E14" s="22">
        <v>1854</v>
      </c>
      <c r="F14" s="22">
        <v>5288</v>
      </c>
      <c r="G14" s="60">
        <f t="shared" si="0"/>
        <v>0.5</v>
      </c>
      <c r="H14" s="21">
        <f>G14*summary!$D$17/SUM('K_4.1'!$G$4:$G$115)</f>
        <v>9024.6955645161288</v>
      </c>
      <c r="J14" s="23" t="s">
        <v>374</v>
      </c>
      <c r="K14" s="24">
        <f>STDEV(P8:P112)</f>
        <v>12.564896611593268</v>
      </c>
      <c r="L14" s="9"/>
      <c r="M14" s="9"/>
      <c r="N14" s="9"/>
      <c r="P14" s="9">
        <v>18.7</v>
      </c>
    </row>
    <row r="15" spans="1:16" x14ac:dyDescent="0.2">
      <c r="A15" s="19"/>
      <c r="B15" s="96" t="s">
        <v>157</v>
      </c>
      <c r="C15" s="20" t="s">
        <v>11</v>
      </c>
      <c r="D15" s="21">
        <v>40.063015026659997</v>
      </c>
      <c r="E15" s="22">
        <v>1653</v>
      </c>
      <c r="F15" s="22">
        <v>4126</v>
      </c>
      <c r="G15" s="60">
        <f t="shared" si="0"/>
        <v>0</v>
      </c>
      <c r="H15" s="21">
        <f>G15*summary!$D$17/SUM('K_4.1'!$G$4:$G$115)</f>
        <v>0</v>
      </c>
      <c r="J15" s="23" t="s">
        <v>375</v>
      </c>
      <c r="K15" s="24">
        <f>K14/2</f>
        <v>6.2824483057966338</v>
      </c>
      <c r="L15" s="9"/>
      <c r="M15" s="9"/>
      <c r="N15" s="9"/>
      <c r="P15" s="9">
        <v>19.399999999999999</v>
      </c>
    </row>
    <row r="16" spans="1:16" x14ac:dyDescent="0.2">
      <c r="A16" s="19"/>
      <c r="B16" s="96" t="s">
        <v>158</v>
      </c>
      <c r="C16" s="20" t="s">
        <v>12</v>
      </c>
      <c r="D16" s="21">
        <v>26.086956521739001</v>
      </c>
      <c r="E16" s="22">
        <v>858</v>
      </c>
      <c r="F16" s="22">
        <v>3289</v>
      </c>
      <c r="G16" s="60">
        <f t="shared" si="0"/>
        <v>1.5</v>
      </c>
      <c r="H16" s="21">
        <f>G16*summary!$D$17/SUM('K_4.1'!$G$4:$G$115)</f>
        <v>27074.086693548386</v>
      </c>
      <c r="J16" s="9"/>
      <c r="K16" s="9"/>
      <c r="L16" s="9"/>
      <c r="M16" s="9"/>
      <c r="N16" s="9"/>
      <c r="P16" s="9">
        <v>20.85</v>
      </c>
    </row>
    <row r="17" spans="1:16" x14ac:dyDescent="0.2">
      <c r="A17" s="19"/>
      <c r="B17" s="96" t="s">
        <v>159</v>
      </c>
      <c r="C17" s="20" t="s">
        <v>13</v>
      </c>
      <c r="D17" s="21">
        <v>28.359108254669</v>
      </c>
      <c r="E17" s="22">
        <v>1412</v>
      </c>
      <c r="F17" s="22">
        <v>4979</v>
      </c>
      <c r="G17" s="60">
        <f t="shared" si="0"/>
        <v>1.5</v>
      </c>
      <c r="H17" s="21">
        <f>G17*summary!$D$17/SUM('K_4.1'!$G$4:$G$115)</f>
        <v>27074.086693548386</v>
      </c>
      <c r="J17" s="9"/>
      <c r="K17" s="9"/>
      <c r="L17" s="9"/>
      <c r="M17" s="9"/>
      <c r="N17" s="9"/>
      <c r="P17" s="9">
        <v>22.1</v>
      </c>
    </row>
    <row r="18" spans="1:16" x14ac:dyDescent="0.2">
      <c r="A18" s="19"/>
      <c r="B18" s="96" t="s">
        <v>160</v>
      </c>
      <c r="C18" s="20" t="s">
        <v>14</v>
      </c>
      <c r="D18" s="21">
        <v>29.548563611491002</v>
      </c>
      <c r="E18" s="22">
        <v>648</v>
      </c>
      <c r="F18" s="22">
        <v>2193</v>
      </c>
      <c r="G18" s="60">
        <f t="shared" si="0"/>
        <v>1.5</v>
      </c>
      <c r="H18" s="21">
        <f>G18*summary!$D$17/SUM('K_4.1'!$G$4:$G$115)</f>
        <v>27074.086693548386</v>
      </c>
      <c r="J18" s="9">
        <v>5</v>
      </c>
      <c r="K18" s="25">
        <f>K19-K15</f>
        <v>23.835149327153687</v>
      </c>
      <c r="L18" s="9"/>
      <c r="M18" s="9"/>
      <c r="N18" s="289" t="s">
        <v>378</v>
      </c>
      <c r="P18" s="9">
        <v>22.31</v>
      </c>
    </row>
    <row r="19" spans="1:16" x14ac:dyDescent="0.2">
      <c r="A19" s="19"/>
      <c r="B19" s="96" t="s">
        <v>161</v>
      </c>
      <c r="C19" s="20" t="s">
        <v>15</v>
      </c>
      <c r="D19" s="21">
        <v>39.493587635646001</v>
      </c>
      <c r="E19" s="22">
        <v>1201</v>
      </c>
      <c r="F19" s="22">
        <v>3041</v>
      </c>
      <c r="G19" s="60">
        <f t="shared" si="0"/>
        <v>0.5</v>
      </c>
      <c r="H19" s="21">
        <f>G19*summary!$D$17/SUM('K_4.1'!$G$4:$G$115)</f>
        <v>9024.6955645161288</v>
      </c>
      <c r="J19" s="9">
        <v>4</v>
      </c>
      <c r="K19" s="25">
        <f>K20-K15</f>
        <v>30.117597632950321</v>
      </c>
      <c r="L19" s="9"/>
      <c r="M19" s="9"/>
      <c r="N19" s="289"/>
      <c r="P19" s="9">
        <v>22.75</v>
      </c>
    </row>
    <row r="20" spans="1:16" x14ac:dyDescent="0.2">
      <c r="A20" s="19"/>
      <c r="B20" s="96" t="s">
        <v>162</v>
      </c>
      <c r="C20" s="20" t="s">
        <v>16</v>
      </c>
      <c r="D20" s="21">
        <v>36.683613609698</v>
      </c>
      <c r="E20" s="22">
        <v>938</v>
      </c>
      <c r="F20" s="22">
        <v>2557</v>
      </c>
      <c r="G20" s="60">
        <f t="shared" si="0"/>
        <v>0.5</v>
      </c>
      <c r="H20" s="21">
        <f>G20*summary!$D$17/SUM('K_4.1'!$G$4:$G$115)</f>
        <v>9024.6955645161288</v>
      </c>
      <c r="J20" s="9">
        <v>3</v>
      </c>
      <c r="K20" s="25">
        <f>K13</f>
        <v>36.400045938746956</v>
      </c>
      <c r="L20" s="9"/>
      <c r="M20" s="9"/>
      <c r="N20" s="289"/>
      <c r="P20" s="9">
        <v>23.01</v>
      </c>
    </row>
    <row r="21" spans="1:16" x14ac:dyDescent="0.2">
      <c r="A21" s="19"/>
      <c r="B21" s="96" t="s">
        <v>163</v>
      </c>
      <c r="C21" s="20" t="s">
        <v>17</v>
      </c>
      <c r="D21" s="21">
        <v>39.691505539864998</v>
      </c>
      <c r="E21" s="22">
        <v>1827</v>
      </c>
      <c r="F21" s="22">
        <v>4603</v>
      </c>
      <c r="G21" s="60">
        <f t="shared" si="0"/>
        <v>0.5</v>
      </c>
      <c r="H21" s="21">
        <f>G21*summary!$D$17/SUM('K_4.1'!$G$4:$G$115)</f>
        <v>9024.6955645161288</v>
      </c>
      <c r="J21" s="9">
        <v>2</v>
      </c>
      <c r="K21" s="25">
        <f>K20+K15</f>
        <v>42.682494244543591</v>
      </c>
      <c r="L21" s="9"/>
      <c r="M21" s="9"/>
      <c r="N21" s="289"/>
      <c r="P21" s="9">
        <v>23.16</v>
      </c>
    </row>
    <row r="22" spans="1:16" x14ac:dyDescent="0.2">
      <c r="A22" s="19"/>
      <c r="B22" s="96" t="s">
        <v>164</v>
      </c>
      <c r="C22" s="20" t="s">
        <v>18</v>
      </c>
      <c r="D22" s="21">
        <v>36.130180523772999</v>
      </c>
      <c r="E22" s="22">
        <v>1421</v>
      </c>
      <c r="F22" s="22">
        <v>3933</v>
      </c>
      <c r="G22" s="60">
        <f t="shared" si="0"/>
        <v>0.5</v>
      </c>
      <c r="H22" s="21">
        <f>G22*summary!$D$17/SUM('K_4.1'!$G$4:$G$115)</f>
        <v>9024.6955645161288</v>
      </c>
      <c r="J22" s="9">
        <v>1</v>
      </c>
      <c r="K22" s="25">
        <f>K21+K15</f>
        <v>48.964942550340226</v>
      </c>
      <c r="L22" s="9"/>
      <c r="M22" s="9"/>
      <c r="N22" s="289"/>
      <c r="P22" s="9">
        <v>23.43</v>
      </c>
    </row>
    <row r="23" spans="1:16" x14ac:dyDescent="0.2">
      <c r="A23" s="19"/>
      <c r="B23" s="96" t="s">
        <v>165</v>
      </c>
      <c r="C23" s="20" t="s">
        <v>19</v>
      </c>
      <c r="D23" s="21">
        <v>71.822803195351995</v>
      </c>
      <c r="E23" s="22">
        <v>989</v>
      </c>
      <c r="F23" s="22">
        <v>1377</v>
      </c>
      <c r="G23" s="60">
        <f t="shared" si="0"/>
        <v>0</v>
      </c>
      <c r="H23" s="21">
        <f>G23*summary!$D$17/SUM('K_4.1'!$G$4:$G$115)</f>
        <v>0</v>
      </c>
      <c r="J23" s="9"/>
      <c r="K23" s="9"/>
      <c r="L23" s="9"/>
      <c r="M23" s="9"/>
      <c r="N23" s="289"/>
      <c r="P23" s="9">
        <v>24.38</v>
      </c>
    </row>
    <row r="24" spans="1:16" x14ac:dyDescent="0.2">
      <c r="A24" s="19"/>
      <c r="B24" s="96" t="s">
        <v>166</v>
      </c>
      <c r="C24" s="20" t="s">
        <v>20</v>
      </c>
      <c r="D24" s="21">
        <v>50.302842056218999</v>
      </c>
      <c r="E24" s="22">
        <v>3239</v>
      </c>
      <c r="F24" s="22">
        <v>6439</v>
      </c>
      <c r="G24" s="60">
        <f t="shared" si="0"/>
        <v>0</v>
      </c>
      <c r="H24" s="21">
        <f>G24*summary!$D$17/SUM('K_4.1'!$G$4:$G$115)</f>
        <v>0</v>
      </c>
      <c r="J24" s="9"/>
      <c r="K24" s="9"/>
      <c r="L24" s="9"/>
      <c r="M24" s="9"/>
      <c r="N24" s="289"/>
      <c r="P24" s="9">
        <v>24.57</v>
      </c>
    </row>
    <row r="25" spans="1:16" x14ac:dyDescent="0.2">
      <c r="A25" s="19"/>
      <c r="B25" s="96" t="s">
        <v>167</v>
      </c>
      <c r="C25" s="20" t="s">
        <v>21</v>
      </c>
      <c r="D25" s="21">
        <v>22.748612889457998</v>
      </c>
      <c r="E25" s="22">
        <v>1599</v>
      </c>
      <c r="F25" s="22">
        <v>7029</v>
      </c>
      <c r="G25" s="60">
        <f t="shared" si="0"/>
        <v>1.5</v>
      </c>
      <c r="H25" s="21">
        <f>G25*summary!$D$17/SUM('K_4.1'!$G$4:$G$115)</f>
        <v>27074.086693548386</v>
      </c>
      <c r="J25" s="9"/>
      <c r="K25" s="9"/>
      <c r="L25" s="9"/>
      <c r="M25" s="9"/>
      <c r="N25" s="289"/>
      <c r="P25" s="9">
        <v>25.2</v>
      </c>
    </row>
    <row r="26" spans="1:16" x14ac:dyDescent="0.2">
      <c r="A26" s="19"/>
      <c r="B26" s="96" t="s">
        <v>168</v>
      </c>
      <c r="C26" s="20" t="s">
        <v>293</v>
      </c>
      <c r="D26" s="21">
        <v>64.588144726712002</v>
      </c>
      <c r="E26" s="22">
        <v>839</v>
      </c>
      <c r="F26" s="22">
        <v>1299</v>
      </c>
      <c r="G26" s="60">
        <f t="shared" si="0"/>
        <v>0</v>
      </c>
      <c r="H26" s="21">
        <f>G26*summary!$D$17/SUM('K_4.1'!$G$4:$G$115)</f>
        <v>0</v>
      </c>
      <c r="P26" s="9">
        <v>25.47</v>
      </c>
    </row>
    <row r="27" spans="1:16" x14ac:dyDescent="0.2">
      <c r="A27" s="19"/>
      <c r="B27" s="98" t="s">
        <v>169</v>
      </c>
      <c r="C27" s="26" t="s">
        <v>294</v>
      </c>
      <c r="D27" s="27">
        <v>55.543800253914</v>
      </c>
      <c r="E27" s="28">
        <v>2625</v>
      </c>
      <c r="F27" s="28">
        <v>4726</v>
      </c>
      <c r="G27" s="60">
        <f t="shared" si="0"/>
        <v>0</v>
      </c>
      <c r="H27" s="27">
        <f>G27*summary!$D$17/SUM('K_4.1'!$G$4:$G$115)</f>
        <v>0</v>
      </c>
      <c r="P27" s="9">
        <v>26.09</v>
      </c>
    </row>
    <row r="28" spans="1:16" x14ac:dyDescent="0.2">
      <c r="A28" s="29" t="s">
        <v>295</v>
      </c>
      <c r="B28" s="95" t="s">
        <v>170</v>
      </c>
      <c r="C28" s="30" t="s">
        <v>296</v>
      </c>
      <c r="D28" s="31">
        <v>16.266666666666001</v>
      </c>
      <c r="E28" s="32">
        <v>183</v>
      </c>
      <c r="F28" s="32">
        <v>1125</v>
      </c>
      <c r="G28" s="60">
        <f t="shared" si="0"/>
        <v>2.5</v>
      </c>
      <c r="H28" s="31">
        <f>G28*summary!$D$17/SUM('K_4.1'!$G$4:$G$115)</f>
        <v>45123.477822580644</v>
      </c>
      <c r="P28" s="9">
        <v>26.57</v>
      </c>
    </row>
    <row r="29" spans="1:16" x14ac:dyDescent="0.2">
      <c r="A29" s="19"/>
      <c r="B29" s="96" t="s">
        <v>171</v>
      </c>
      <c r="C29" s="20" t="s">
        <v>297</v>
      </c>
      <c r="D29" s="21">
        <v>52.084932578248001</v>
      </c>
      <c r="E29" s="22">
        <v>35961</v>
      </c>
      <c r="F29" s="22">
        <v>69043</v>
      </c>
      <c r="G29" s="60">
        <f t="shared" si="0"/>
        <v>0</v>
      </c>
      <c r="H29" s="21">
        <f>G29*summary!$D$17/SUM('K_4.1'!$G$4:$G$115)</f>
        <v>0</v>
      </c>
      <c r="P29" s="9">
        <v>26.58</v>
      </c>
    </row>
    <row r="30" spans="1:16" x14ac:dyDescent="0.2">
      <c r="A30" s="19"/>
      <c r="B30" s="96" t="s">
        <v>172</v>
      </c>
      <c r="C30" s="20" t="s">
        <v>298</v>
      </c>
      <c r="D30" s="21">
        <v>33.995243099729002</v>
      </c>
      <c r="E30" s="22">
        <v>6146</v>
      </c>
      <c r="F30" s="22">
        <v>18079</v>
      </c>
      <c r="G30" s="60">
        <f t="shared" si="0"/>
        <v>0.5</v>
      </c>
      <c r="H30" s="21">
        <f>G30*summary!$D$17/SUM('K_4.1'!$G$4:$G$115)</f>
        <v>9024.6955645161288</v>
      </c>
      <c r="P30" s="9">
        <v>27.14</v>
      </c>
    </row>
    <row r="31" spans="1:16" x14ac:dyDescent="0.2">
      <c r="A31" s="19"/>
      <c r="B31" s="96" t="s">
        <v>173</v>
      </c>
      <c r="C31" s="20" t="s">
        <v>299</v>
      </c>
      <c r="D31" s="21">
        <v>33.307024467245</v>
      </c>
      <c r="E31" s="22">
        <v>3376</v>
      </c>
      <c r="F31" s="22">
        <v>10136</v>
      </c>
      <c r="G31" s="60">
        <f t="shared" si="0"/>
        <v>0.5</v>
      </c>
      <c r="H31" s="21">
        <f>G31*summary!$D$17/SUM('K_4.1'!$G$4:$G$115)</f>
        <v>9024.6955645161288</v>
      </c>
      <c r="P31" s="9">
        <v>27.16</v>
      </c>
    </row>
    <row r="32" spans="1:16" x14ac:dyDescent="0.2">
      <c r="A32" s="19"/>
      <c r="B32" s="96" t="s">
        <v>174</v>
      </c>
      <c r="C32" s="20" t="s">
        <v>300</v>
      </c>
      <c r="D32" s="21">
        <v>35.525521901772997</v>
      </c>
      <c r="E32" s="22">
        <v>2944</v>
      </c>
      <c r="F32" s="22">
        <v>8287</v>
      </c>
      <c r="G32" s="60">
        <f t="shared" si="0"/>
        <v>0.5</v>
      </c>
      <c r="H32" s="21">
        <f>G32*summary!$D$17/SUM('K_4.1'!$G$4:$G$115)</f>
        <v>9024.6955645161288</v>
      </c>
      <c r="P32" s="9">
        <v>27.21</v>
      </c>
    </row>
    <row r="33" spans="1:16" x14ac:dyDescent="0.2">
      <c r="A33" s="19"/>
      <c r="B33" s="96" t="s">
        <v>175</v>
      </c>
      <c r="C33" s="20" t="s">
        <v>301</v>
      </c>
      <c r="D33" s="21">
        <v>41.239949217095997</v>
      </c>
      <c r="E33" s="22">
        <v>3898</v>
      </c>
      <c r="F33" s="22">
        <v>9452</v>
      </c>
      <c r="G33" s="60">
        <f t="shared" si="0"/>
        <v>0</v>
      </c>
      <c r="H33" s="21">
        <f>G33*summary!$D$17/SUM('K_4.1'!$G$4:$G$115)</f>
        <v>0</v>
      </c>
      <c r="J33" s="9"/>
      <c r="K33" s="9"/>
      <c r="L33" s="9"/>
      <c r="M33" s="9"/>
      <c r="N33" s="9"/>
      <c r="P33" s="9">
        <v>27.33</v>
      </c>
    </row>
    <row r="34" spans="1:16" x14ac:dyDescent="0.2">
      <c r="A34" s="19"/>
      <c r="B34" s="96" t="s">
        <v>176</v>
      </c>
      <c r="C34" s="20" t="s">
        <v>302</v>
      </c>
      <c r="D34" s="21">
        <v>54.175914769484002</v>
      </c>
      <c r="E34" s="22">
        <v>8543</v>
      </c>
      <c r="F34" s="22">
        <v>15769</v>
      </c>
      <c r="G34" s="60">
        <f t="shared" si="0"/>
        <v>0</v>
      </c>
      <c r="H34" s="21">
        <f>G34*summary!$D$17/SUM('K_4.1'!$G$4:$G$115)</f>
        <v>0</v>
      </c>
      <c r="J34" s="9"/>
      <c r="K34" s="9"/>
      <c r="L34" s="9"/>
      <c r="M34" s="9"/>
      <c r="N34" s="9"/>
      <c r="P34" s="9">
        <v>28.31</v>
      </c>
    </row>
    <row r="35" spans="1:16" x14ac:dyDescent="0.2">
      <c r="A35" s="19"/>
      <c r="B35" s="96" t="s">
        <v>177</v>
      </c>
      <c r="C35" s="20" t="s">
        <v>303</v>
      </c>
      <c r="D35" s="21">
        <v>32.498205312274997</v>
      </c>
      <c r="E35" s="22">
        <v>4527</v>
      </c>
      <c r="F35" s="22">
        <v>13930</v>
      </c>
      <c r="G35" s="60">
        <f t="shared" si="0"/>
        <v>0.5</v>
      </c>
      <c r="H35" s="21">
        <f>G35*summary!$D$17/SUM('K_4.1'!$G$4:$G$115)</f>
        <v>9024.6955645161288</v>
      </c>
      <c r="J35" s="9"/>
      <c r="K35" s="9"/>
      <c r="L35" s="9"/>
      <c r="M35" s="9"/>
      <c r="N35" s="9"/>
      <c r="P35" s="9">
        <v>28.36</v>
      </c>
    </row>
    <row r="36" spans="1:16" x14ac:dyDescent="0.2">
      <c r="A36" s="19"/>
      <c r="B36" s="96" t="s">
        <v>178</v>
      </c>
      <c r="C36" s="20" t="s">
        <v>304</v>
      </c>
      <c r="D36" s="21">
        <v>36.950420954161999</v>
      </c>
      <c r="E36" s="22">
        <v>2370</v>
      </c>
      <c r="F36" s="22">
        <v>6414</v>
      </c>
      <c r="G36" s="60">
        <f t="shared" si="0"/>
        <v>0.5</v>
      </c>
      <c r="H36" s="21">
        <f>G36*summary!$D$17/SUM('K_4.1'!$G$4:$G$115)</f>
        <v>9024.6955645161288</v>
      </c>
      <c r="J36" s="9"/>
      <c r="K36" s="9"/>
      <c r="L36" s="9"/>
      <c r="M36" s="9"/>
      <c r="N36" s="9"/>
      <c r="P36" s="9">
        <v>28.96</v>
      </c>
    </row>
    <row r="37" spans="1:16" x14ac:dyDescent="0.2">
      <c r="A37" s="19"/>
      <c r="B37" s="96" t="s">
        <v>179</v>
      </c>
      <c r="C37" s="20" t="s">
        <v>305</v>
      </c>
      <c r="D37" s="21">
        <v>43.279340721795997</v>
      </c>
      <c r="E37" s="22">
        <v>1523</v>
      </c>
      <c r="F37" s="22">
        <v>3519</v>
      </c>
      <c r="G37" s="60">
        <f t="shared" si="0"/>
        <v>0</v>
      </c>
      <c r="H37" s="21">
        <f>G37*summary!$D$17/SUM('K_4.1'!$G$4:$G$115)</f>
        <v>0</v>
      </c>
      <c r="J37" s="9"/>
      <c r="K37" s="9"/>
      <c r="L37" s="9"/>
      <c r="M37" s="9"/>
      <c r="N37" s="9"/>
      <c r="P37" s="9">
        <v>29.2</v>
      </c>
    </row>
    <row r="38" spans="1:16" x14ac:dyDescent="0.2">
      <c r="A38" s="19"/>
      <c r="B38" s="96" t="s">
        <v>180</v>
      </c>
      <c r="C38" s="20" t="s">
        <v>306</v>
      </c>
      <c r="D38" s="21">
        <v>47.958313595451997</v>
      </c>
      <c r="E38" s="22">
        <v>5062</v>
      </c>
      <c r="F38" s="22">
        <v>10555</v>
      </c>
      <c r="G38" s="60">
        <f t="shared" si="0"/>
        <v>0</v>
      </c>
      <c r="H38" s="21">
        <f>G38*summary!$D$17/SUM('K_4.1'!$G$4:$G$115)</f>
        <v>0</v>
      </c>
      <c r="J38" s="9"/>
      <c r="K38" s="9"/>
      <c r="L38" s="9"/>
      <c r="M38" s="9"/>
      <c r="N38" s="9"/>
      <c r="P38" s="9">
        <v>29.39</v>
      </c>
    </row>
    <row r="39" spans="1:16" x14ac:dyDescent="0.2">
      <c r="A39" s="19"/>
      <c r="B39" s="96" t="s">
        <v>181</v>
      </c>
      <c r="C39" s="20" t="s">
        <v>35</v>
      </c>
      <c r="D39" s="21">
        <v>29.388221841052001</v>
      </c>
      <c r="E39" s="22">
        <v>1542</v>
      </c>
      <c r="F39" s="22">
        <v>5247</v>
      </c>
      <c r="G39" s="60">
        <f t="shared" si="0"/>
        <v>1.5</v>
      </c>
      <c r="H39" s="21">
        <f>G39*summary!$D$17/SUM('K_4.1'!$G$4:$G$115)</f>
        <v>27074.086693548386</v>
      </c>
      <c r="J39" s="9"/>
      <c r="K39" s="9"/>
      <c r="L39" s="9"/>
      <c r="M39" s="9"/>
      <c r="N39" s="9"/>
      <c r="P39" s="9">
        <v>29.39</v>
      </c>
    </row>
    <row r="40" spans="1:16" x14ac:dyDescent="0.2">
      <c r="A40" s="19"/>
      <c r="B40" s="96" t="s">
        <v>182</v>
      </c>
      <c r="C40" s="20" t="s">
        <v>36</v>
      </c>
      <c r="D40" s="21">
        <v>18.700227531285002</v>
      </c>
      <c r="E40" s="22">
        <v>1315</v>
      </c>
      <c r="F40" s="22">
        <v>7032</v>
      </c>
      <c r="G40" s="60">
        <f t="shared" si="0"/>
        <v>2.5</v>
      </c>
      <c r="H40" s="21">
        <f>G40*summary!$D$17/SUM('K_4.1'!$G$4:$G$115)</f>
        <v>45123.477822580644</v>
      </c>
      <c r="J40" s="9"/>
      <c r="K40" s="9"/>
      <c r="L40" s="9"/>
      <c r="M40" s="9"/>
      <c r="N40" s="9"/>
      <c r="P40" s="9">
        <v>29.51</v>
      </c>
    </row>
    <row r="41" spans="1:16" x14ac:dyDescent="0.2">
      <c r="A41" s="19"/>
      <c r="B41" s="96" t="s">
        <v>183</v>
      </c>
      <c r="C41" s="20" t="s">
        <v>37</v>
      </c>
      <c r="D41" s="21">
        <v>70.574443141852001</v>
      </c>
      <c r="E41" s="22">
        <v>1806</v>
      </c>
      <c r="F41" s="22">
        <v>2559</v>
      </c>
      <c r="G41" s="60">
        <f t="shared" si="0"/>
        <v>0</v>
      </c>
      <c r="H41" s="21">
        <f>G41*summary!$D$17/SUM('K_4.1'!$G$4:$G$115)</f>
        <v>0</v>
      </c>
      <c r="J41" s="9"/>
      <c r="K41" s="9"/>
      <c r="L41" s="9"/>
      <c r="M41" s="9"/>
      <c r="N41" s="9"/>
      <c r="P41" s="9">
        <v>29.55</v>
      </c>
    </row>
    <row r="42" spans="1:16" x14ac:dyDescent="0.2">
      <c r="A42" s="19"/>
      <c r="B42" s="96" t="s">
        <v>184</v>
      </c>
      <c r="C42" s="20" t="s">
        <v>38</v>
      </c>
      <c r="D42" s="21">
        <v>74.170124481326994</v>
      </c>
      <c r="E42" s="22">
        <v>3575</v>
      </c>
      <c r="F42" s="22">
        <v>4820</v>
      </c>
      <c r="G42" s="60">
        <f t="shared" si="0"/>
        <v>0</v>
      </c>
      <c r="H42" s="21">
        <f>G42*summary!$D$17/SUM('K_4.1'!$G$4:$G$115)</f>
        <v>0</v>
      </c>
      <c r="J42" s="9"/>
      <c r="K42" s="9"/>
      <c r="L42" s="9"/>
      <c r="M42" s="9"/>
      <c r="N42" s="9"/>
      <c r="P42" s="9">
        <v>29.57</v>
      </c>
    </row>
    <row r="43" spans="1:16" x14ac:dyDescent="0.2">
      <c r="A43" s="19"/>
      <c r="B43" s="96" t="s">
        <v>185</v>
      </c>
      <c r="C43" s="20" t="s">
        <v>39</v>
      </c>
      <c r="D43" s="21">
        <v>64.830508474576007</v>
      </c>
      <c r="E43" s="22">
        <v>306</v>
      </c>
      <c r="F43" s="22">
        <v>472</v>
      </c>
      <c r="G43" s="60">
        <f t="shared" si="0"/>
        <v>0</v>
      </c>
      <c r="H43" s="21">
        <f>G43*summary!$D$17/SUM('K_4.1'!$G$4:$G$115)</f>
        <v>0</v>
      </c>
      <c r="J43" s="9"/>
      <c r="K43" s="9"/>
      <c r="L43" s="9"/>
      <c r="M43" s="9"/>
      <c r="N43" s="9"/>
      <c r="P43" s="9">
        <v>29.74</v>
      </c>
    </row>
    <row r="44" spans="1:16" x14ac:dyDescent="0.2">
      <c r="A44" s="19"/>
      <c r="B44" s="96" t="s">
        <v>187</v>
      </c>
      <c r="C44" s="20" t="s">
        <v>41</v>
      </c>
      <c r="D44" s="21">
        <v>84.086799276671996</v>
      </c>
      <c r="E44" s="22">
        <v>2790</v>
      </c>
      <c r="F44" s="22">
        <v>3318</v>
      </c>
      <c r="G44" s="60">
        <f t="shared" si="0"/>
        <v>0</v>
      </c>
      <c r="H44" s="21">
        <f>G44*summary!$D$17/SUM('K_4.1'!$G$4:$G$115)</f>
        <v>0</v>
      </c>
      <c r="J44" s="9"/>
      <c r="K44" s="9"/>
      <c r="L44" s="9"/>
      <c r="M44" s="9"/>
      <c r="N44" s="9"/>
      <c r="P44" s="9">
        <v>29.82</v>
      </c>
    </row>
    <row r="45" spans="1:16" x14ac:dyDescent="0.2">
      <c r="A45" s="19"/>
      <c r="B45" s="96" t="s">
        <v>188</v>
      </c>
      <c r="C45" s="20" t="s">
        <v>42</v>
      </c>
      <c r="D45" s="21">
        <v>20.845108329969001</v>
      </c>
      <c r="E45" s="22">
        <v>1549</v>
      </c>
      <c r="F45" s="22">
        <v>7431</v>
      </c>
      <c r="G45" s="60">
        <f t="shared" si="0"/>
        <v>1.5</v>
      </c>
      <c r="H45" s="21">
        <f>G45*summary!$D$17/SUM('K_4.1'!$G$4:$G$115)</f>
        <v>27074.086693548386</v>
      </c>
      <c r="J45" s="9"/>
      <c r="K45" s="9"/>
      <c r="L45" s="9"/>
      <c r="M45" s="9"/>
      <c r="N45" s="9"/>
      <c r="P45" s="9">
        <v>30.3</v>
      </c>
    </row>
    <row r="46" spans="1:16" x14ac:dyDescent="0.2">
      <c r="A46" s="19"/>
      <c r="B46" s="96" t="s">
        <v>189</v>
      </c>
      <c r="C46" s="20" t="s">
        <v>43</v>
      </c>
      <c r="D46" s="21">
        <v>23.161227471991999</v>
      </c>
      <c r="E46" s="22">
        <v>951</v>
      </c>
      <c r="F46" s="22">
        <v>4106</v>
      </c>
      <c r="G46" s="60">
        <f t="shared" si="0"/>
        <v>1.5</v>
      </c>
      <c r="H46" s="21">
        <f>G46*summary!$D$17/SUM('K_4.1'!$G$4:$G$115)</f>
        <v>27074.086693548386</v>
      </c>
      <c r="J46" s="9"/>
      <c r="K46" s="9"/>
      <c r="L46" s="9"/>
      <c r="M46" s="9"/>
      <c r="N46" s="9"/>
      <c r="P46" s="9">
        <v>30.74</v>
      </c>
    </row>
    <row r="47" spans="1:16" x14ac:dyDescent="0.2">
      <c r="A47" s="19"/>
      <c r="B47" s="96" t="s">
        <v>190</v>
      </c>
      <c r="C47" s="20" t="s">
        <v>44</v>
      </c>
      <c r="D47" s="21">
        <v>39.079257127909997</v>
      </c>
      <c r="E47" s="22">
        <v>1494</v>
      </c>
      <c r="F47" s="22">
        <v>3823</v>
      </c>
      <c r="G47" s="60">
        <f t="shared" si="0"/>
        <v>0.5</v>
      </c>
      <c r="H47" s="21">
        <f>G47*summary!$D$17/SUM('K_4.1'!$G$4:$G$115)</f>
        <v>9024.6955645161288</v>
      </c>
      <c r="J47" s="9"/>
      <c r="K47" s="9"/>
      <c r="L47" s="9"/>
      <c r="M47" s="9"/>
      <c r="N47" s="9"/>
      <c r="P47" s="9">
        <v>30.84</v>
      </c>
    </row>
    <row r="48" spans="1:16" x14ac:dyDescent="0.2">
      <c r="A48" s="19"/>
      <c r="B48" s="96" t="s">
        <v>191</v>
      </c>
      <c r="C48" s="20" t="s">
        <v>45</v>
      </c>
      <c r="D48" s="21">
        <v>30.891499654457</v>
      </c>
      <c r="E48" s="22">
        <v>1341</v>
      </c>
      <c r="F48" s="22">
        <v>4341</v>
      </c>
      <c r="G48" s="60">
        <f t="shared" si="0"/>
        <v>0.5</v>
      </c>
      <c r="H48" s="21">
        <f>G48*summary!$D$17/SUM('K_4.1'!$G$4:$G$115)</f>
        <v>9024.6955645161288</v>
      </c>
      <c r="J48" s="9"/>
      <c r="K48" s="9"/>
      <c r="L48" s="9"/>
      <c r="M48" s="9"/>
      <c r="N48" s="9"/>
      <c r="P48" s="9">
        <v>30.89</v>
      </c>
    </row>
    <row r="49" spans="1:16" x14ac:dyDescent="0.2">
      <c r="A49" s="19"/>
      <c r="B49" s="96" t="s">
        <v>192</v>
      </c>
      <c r="C49" s="20" t="s">
        <v>46</v>
      </c>
      <c r="D49" s="21">
        <v>33.136631865637</v>
      </c>
      <c r="E49" s="22">
        <v>1460</v>
      </c>
      <c r="F49" s="22">
        <v>4406</v>
      </c>
      <c r="G49" s="60">
        <f t="shared" si="0"/>
        <v>0.5</v>
      </c>
      <c r="H49" s="21">
        <f>G49*summary!$D$17/SUM('K_4.1'!$G$4:$G$115)</f>
        <v>9024.6955645161288</v>
      </c>
      <c r="J49" s="9"/>
      <c r="K49" s="9"/>
      <c r="L49" s="9"/>
      <c r="M49" s="9"/>
      <c r="N49" s="9"/>
      <c r="P49" s="9">
        <v>30.98</v>
      </c>
    </row>
    <row r="50" spans="1:16" x14ac:dyDescent="0.2">
      <c r="A50" s="19"/>
      <c r="B50" s="96" t="s">
        <v>193</v>
      </c>
      <c r="C50" s="20" t="s">
        <v>47</v>
      </c>
      <c r="D50" s="21">
        <v>42.059463379260002</v>
      </c>
      <c r="E50" s="22">
        <v>2900</v>
      </c>
      <c r="F50" s="22">
        <v>6895</v>
      </c>
      <c r="G50" s="60">
        <f t="shared" si="0"/>
        <v>0</v>
      </c>
      <c r="H50" s="21">
        <f>G50*summary!$D$17/SUM('K_4.1'!$G$4:$G$115)</f>
        <v>0</v>
      </c>
      <c r="J50" s="9"/>
      <c r="K50" s="9"/>
      <c r="L50" s="9"/>
      <c r="M50" s="9"/>
      <c r="N50" s="9"/>
      <c r="P50" s="9">
        <v>31.21</v>
      </c>
    </row>
    <row r="51" spans="1:16" x14ac:dyDescent="0.2">
      <c r="A51" s="19"/>
      <c r="B51" s="96" t="s">
        <v>194</v>
      </c>
      <c r="C51" s="20" t="s">
        <v>48</v>
      </c>
      <c r="D51" s="21">
        <v>0</v>
      </c>
      <c r="E51" s="22">
        <v>0</v>
      </c>
      <c r="F51" s="22">
        <v>17</v>
      </c>
      <c r="G51" s="60">
        <f t="shared" si="0"/>
        <v>2.5</v>
      </c>
      <c r="H51" s="21">
        <f>G51*summary!$D$17/SUM('K_4.1'!$G$4:$G$115)</f>
        <v>45123.477822580644</v>
      </c>
      <c r="J51" s="9"/>
      <c r="K51" s="9"/>
      <c r="L51" s="9"/>
      <c r="M51" s="9"/>
      <c r="N51" s="9"/>
      <c r="P51" s="9">
        <v>31.24</v>
      </c>
    </row>
    <row r="52" spans="1:16" x14ac:dyDescent="0.2">
      <c r="A52" s="19"/>
      <c r="B52" s="96" t="s">
        <v>195</v>
      </c>
      <c r="C52" s="20" t="s">
        <v>49</v>
      </c>
      <c r="D52" s="21">
        <v>82.409804936992003</v>
      </c>
      <c r="E52" s="22">
        <v>4774</v>
      </c>
      <c r="F52" s="22">
        <v>5793</v>
      </c>
      <c r="G52" s="60">
        <f t="shared" si="0"/>
        <v>0</v>
      </c>
      <c r="H52" s="21">
        <f>G52*summary!$D$17/SUM('K_4.1'!$G$4:$G$115)</f>
        <v>0</v>
      </c>
      <c r="J52" s="9"/>
      <c r="K52" s="9"/>
      <c r="L52" s="9"/>
      <c r="M52" s="9"/>
      <c r="N52" s="9"/>
      <c r="P52" s="9">
        <v>31.57</v>
      </c>
    </row>
    <row r="53" spans="1:16" x14ac:dyDescent="0.2">
      <c r="A53" s="19"/>
      <c r="B53" s="96" t="s">
        <v>196</v>
      </c>
      <c r="C53" s="20" t="s">
        <v>50</v>
      </c>
      <c r="D53" s="21">
        <v>51.664254703327998</v>
      </c>
      <c r="E53" s="22">
        <v>357</v>
      </c>
      <c r="F53" s="22">
        <v>691</v>
      </c>
      <c r="G53" s="60">
        <f t="shared" si="0"/>
        <v>0</v>
      </c>
      <c r="H53" s="21">
        <f>G53*summary!$D$17/SUM('K_4.1'!$G$4:$G$115)</f>
        <v>0</v>
      </c>
      <c r="J53" s="9"/>
      <c r="K53" s="9"/>
      <c r="L53" s="9"/>
      <c r="M53" s="9"/>
      <c r="N53" s="9"/>
      <c r="P53" s="9">
        <v>31.85</v>
      </c>
    </row>
    <row r="54" spans="1:16" x14ac:dyDescent="0.2">
      <c r="A54" s="19"/>
      <c r="B54" s="96" t="s">
        <v>197</v>
      </c>
      <c r="C54" s="20" t="s">
        <v>51</v>
      </c>
      <c r="D54" s="21">
        <v>49.758745476477003</v>
      </c>
      <c r="E54" s="22">
        <v>825</v>
      </c>
      <c r="F54" s="22">
        <v>1658</v>
      </c>
      <c r="G54" s="60">
        <f t="shared" si="0"/>
        <v>0</v>
      </c>
      <c r="H54" s="21">
        <f>G54*summary!$D$17/SUM('K_4.1'!$G$4:$G$115)</f>
        <v>0</v>
      </c>
      <c r="J54" s="9"/>
      <c r="K54" s="9"/>
      <c r="L54" s="9"/>
      <c r="M54" s="9"/>
      <c r="N54" s="9"/>
      <c r="P54" s="9">
        <v>32.479999999999997</v>
      </c>
    </row>
    <row r="55" spans="1:16" x14ac:dyDescent="0.2">
      <c r="A55" s="19"/>
      <c r="B55" s="98" t="s">
        <v>198</v>
      </c>
      <c r="C55" s="26" t="s">
        <v>52</v>
      </c>
      <c r="D55" s="27">
        <v>42.951409718055999</v>
      </c>
      <c r="E55" s="28">
        <v>2148</v>
      </c>
      <c r="F55" s="28">
        <v>5001</v>
      </c>
      <c r="G55" s="60">
        <f t="shared" si="0"/>
        <v>0</v>
      </c>
      <c r="H55" s="27">
        <f>G55*summary!$D$17/SUM('K_4.1'!$G$4:$G$115)</f>
        <v>0</v>
      </c>
      <c r="J55" s="9"/>
      <c r="K55" s="9"/>
      <c r="L55" s="9"/>
      <c r="M55" s="9"/>
      <c r="N55" s="9"/>
      <c r="P55" s="9">
        <v>32.5</v>
      </c>
    </row>
    <row r="56" spans="1:16" x14ac:dyDescent="0.2">
      <c r="A56" s="19" t="s">
        <v>307</v>
      </c>
      <c r="B56" s="96" t="s">
        <v>199</v>
      </c>
      <c r="C56" s="20" t="s">
        <v>308</v>
      </c>
      <c r="D56" s="21">
        <v>38.620827996975002</v>
      </c>
      <c r="E56" s="22">
        <v>25029</v>
      </c>
      <c r="F56" s="22">
        <v>64807</v>
      </c>
      <c r="G56" s="60">
        <f t="shared" si="0"/>
        <v>0.5</v>
      </c>
      <c r="H56" s="21">
        <f>G56*summary!$D$17/SUM('K_4.1'!$G$4:$G$115)</f>
        <v>9024.6955645161288</v>
      </c>
      <c r="J56" s="9"/>
      <c r="K56" s="9"/>
      <c r="L56" s="9"/>
      <c r="M56" s="9"/>
      <c r="N56" s="9"/>
      <c r="P56" s="9">
        <v>33.31</v>
      </c>
    </row>
    <row r="57" spans="1:16" x14ac:dyDescent="0.2">
      <c r="A57" s="19"/>
      <c r="B57" s="96" t="s">
        <v>200</v>
      </c>
      <c r="C57" s="20" t="s">
        <v>309</v>
      </c>
      <c r="D57" s="21">
        <v>45.652173913043001</v>
      </c>
      <c r="E57" s="22">
        <v>17514</v>
      </c>
      <c r="F57" s="22">
        <v>38364</v>
      </c>
      <c r="G57" s="60">
        <f t="shared" si="0"/>
        <v>0</v>
      </c>
      <c r="H57" s="21">
        <f>G57*summary!$D$17/SUM('K_4.1'!$G$4:$G$115)</f>
        <v>0</v>
      </c>
      <c r="J57" s="9"/>
      <c r="K57" s="9"/>
      <c r="L57" s="9"/>
      <c r="M57" s="9"/>
      <c r="N57" s="9"/>
      <c r="P57" s="9">
        <v>33.659999999999997</v>
      </c>
    </row>
    <row r="58" spans="1:16" x14ac:dyDescent="0.2">
      <c r="A58" s="19"/>
      <c r="B58" s="96" t="s">
        <v>201</v>
      </c>
      <c r="C58" s="20" t="s">
        <v>310</v>
      </c>
      <c r="D58" s="21">
        <v>29.736404654476001</v>
      </c>
      <c r="E58" s="22">
        <v>6261</v>
      </c>
      <c r="F58" s="22">
        <v>21055</v>
      </c>
      <c r="G58" s="60">
        <f t="shared" si="0"/>
        <v>1.5</v>
      </c>
      <c r="H58" s="21">
        <f>G58*summary!$D$17/SUM('K_4.1'!$G$4:$G$115)</f>
        <v>27074.086693548386</v>
      </c>
      <c r="J58" s="9"/>
      <c r="K58" s="9"/>
      <c r="L58" s="9"/>
      <c r="M58" s="9"/>
      <c r="N58" s="9"/>
      <c r="P58" s="9">
        <v>34</v>
      </c>
    </row>
    <row r="59" spans="1:16" x14ac:dyDescent="0.2">
      <c r="A59" s="19"/>
      <c r="B59" s="96" t="s">
        <v>202</v>
      </c>
      <c r="C59" s="20" t="s">
        <v>56</v>
      </c>
      <c r="D59" s="21">
        <v>34.525228446562998</v>
      </c>
      <c r="E59" s="22">
        <v>5214</v>
      </c>
      <c r="F59" s="22">
        <v>15102</v>
      </c>
      <c r="G59" s="60">
        <f t="shared" si="0"/>
        <v>0.5</v>
      </c>
      <c r="H59" s="21">
        <f>G59*summary!$D$17/SUM('K_4.1'!$G$4:$G$115)</f>
        <v>9024.6955645161288</v>
      </c>
      <c r="J59" s="9"/>
      <c r="K59" s="9"/>
      <c r="L59" s="9"/>
      <c r="M59" s="9"/>
      <c r="N59" s="9"/>
      <c r="P59" s="9">
        <v>34.53</v>
      </c>
    </row>
    <row r="60" spans="1:16" x14ac:dyDescent="0.2">
      <c r="A60" s="19"/>
      <c r="B60" s="96" t="s">
        <v>203</v>
      </c>
      <c r="C60" s="20" t="s">
        <v>311</v>
      </c>
      <c r="D60" s="21">
        <v>32.481790916880001</v>
      </c>
      <c r="E60" s="22">
        <v>6065</v>
      </c>
      <c r="F60" s="22">
        <v>18672</v>
      </c>
      <c r="G60" s="60">
        <f t="shared" si="0"/>
        <v>0.5</v>
      </c>
      <c r="H60" s="21">
        <f>G60*summary!$D$17/SUM('K_4.1'!$G$4:$G$115)</f>
        <v>9024.6955645161288</v>
      </c>
      <c r="J60" s="9"/>
      <c r="K60" s="9"/>
      <c r="L60" s="9"/>
      <c r="M60" s="9"/>
      <c r="N60" s="9"/>
      <c r="P60" s="9">
        <v>35.06</v>
      </c>
    </row>
    <row r="61" spans="1:16" x14ac:dyDescent="0.2">
      <c r="A61" s="19"/>
      <c r="B61" s="96" t="s">
        <v>204</v>
      </c>
      <c r="C61" s="20" t="s">
        <v>312</v>
      </c>
      <c r="D61" s="21">
        <v>33.655796536121002</v>
      </c>
      <c r="E61" s="22">
        <v>2157</v>
      </c>
      <c r="F61" s="22">
        <v>6409</v>
      </c>
      <c r="G61" s="60">
        <f t="shared" si="0"/>
        <v>0.5</v>
      </c>
      <c r="H61" s="21">
        <f>G61*summary!$D$17/SUM('K_4.1'!$G$4:$G$115)</f>
        <v>9024.6955645161288</v>
      </c>
      <c r="J61" s="9"/>
      <c r="K61" s="9"/>
      <c r="L61" s="9"/>
      <c r="M61" s="9"/>
      <c r="N61" s="9"/>
      <c r="P61" s="9">
        <v>35.26</v>
      </c>
    </row>
    <row r="62" spans="1:16" x14ac:dyDescent="0.2">
      <c r="A62" s="19"/>
      <c r="B62" s="96" t="s">
        <v>205</v>
      </c>
      <c r="C62" s="20" t="s">
        <v>313</v>
      </c>
      <c r="D62" s="21">
        <v>43.003051364637997</v>
      </c>
      <c r="E62" s="22">
        <v>10147</v>
      </c>
      <c r="F62" s="22">
        <v>23596</v>
      </c>
      <c r="G62" s="60">
        <f t="shared" si="0"/>
        <v>0</v>
      </c>
      <c r="H62" s="21">
        <f>G62*summary!$D$17/SUM('K_4.1'!$G$4:$G$115)</f>
        <v>0</v>
      </c>
      <c r="J62" s="9"/>
      <c r="K62" s="9"/>
      <c r="L62" s="9"/>
      <c r="M62" s="9"/>
      <c r="N62" s="9"/>
      <c r="P62" s="9">
        <v>35.53</v>
      </c>
    </row>
    <row r="63" spans="1:16" x14ac:dyDescent="0.2">
      <c r="A63" s="19"/>
      <c r="B63" s="96" t="s">
        <v>206</v>
      </c>
      <c r="C63" s="20" t="s">
        <v>314</v>
      </c>
      <c r="D63" s="21">
        <v>22.10111621799</v>
      </c>
      <c r="E63" s="22">
        <v>3366</v>
      </c>
      <c r="F63" s="22">
        <v>15230</v>
      </c>
      <c r="G63" s="60">
        <f t="shared" si="0"/>
        <v>1.5</v>
      </c>
      <c r="H63" s="21">
        <f>G63*summary!$D$17/SUM('K_4.1'!$G$4:$G$115)</f>
        <v>27074.086693548386</v>
      </c>
      <c r="J63" s="9"/>
      <c r="K63" s="9"/>
      <c r="L63" s="9"/>
      <c r="M63" s="9"/>
      <c r="N63" s="9"/>
      <c r="P63" s="9">
        <v>35.68</v>
      </c>
    </row>
    <row r="64" spans="1:16" x14ac:dyDescent="0.2">
      <c r="A64" s="19"/>
      <c r="B64" s="96" t="s">
        <v>207</v>
      </c>
      <c r="C64" s="20" t="s">
        <v>315</v>
      </c>
      <c r="D64" s="21">
        <v>27.160409556314001</v>
      </c>
      <c r="E64" s="22">
        <v>3979</v>
      </c>
      <c r="F64" s="22">
        <v>14650</v>
      </c>
      <c r="G64" s="60">
        <f t="shared" si="0"/>
        <v>1.5</v>
      </c>
      <c r="H64" s="21">
        <f>G64*summary!$D$17/SUM('K_4.1'!$G$4:$G$115)</f>
        <v>27074.086693548386</v>
      </c>
      <c r="J64" s="9"/>
      <c r="K64" s="9"/>
      <c r="L64" s="9"/>
      <c r="M64" s="9"/>
      <c r="N64" s="9"/>
      <c r="P64" s="9">
        <v>35.9</v>
      </c>
    </row>
    <row r="65" spans="1:16" x14ac:dyDescent="0.2">
      <c r="A65" s="19"/>
      <c r="B65" s="96" t="s">
        <v>208</v>
      </c>
      <c r="C65" s="20" t="s">
        <v>316</v>
      </c>
      <c r="D65" s="21">
        <v>31.571741511500001</v>
      </c>
      <c r="E65" s="22">
        <v>3459</v>
      </c>
      <c r="F65" s="22">
        <v>10956</v>
      </c>
      <c r="G65" s="60">
        <f t="shared" si="0"/>
        <v>0.5</v>
      </c>
      <c r="H65" s="21">
        <f>G65*summary!$D$17/SUM('K_4.1'!$G$4:$G$115)</f>
        <v>9024.6955645161288</v>
      </c>
      <c r="J65" s="9"/>
      <c r="K65" s="9"/>
      <c r="L65" s="9"/>
      <c r="M65" s="9"/>
      <c r="N65" s="9"/>
      <c r="P65" s="9">
        <v>36.130000000000003</v>
      </c>
    </row>
    <row r="66" spans="1:16" x14ac:dyDescent="0.2">
      <c r="A66" s="19"/>
      <c r="B66" s="96" t="s">
        <v>209</v>
      </c>
      <c r="C66" s="20" t="s">
        <v>317</v>
      </c>
      <c r="D66" s="21">
        <v>41.815612270346001</v>
      </c>
      <c r="E66" s="22">
        <v>5030</v>
      </c>
      <c r="F66" s="22">
        <v>12029</v>
      </c>
      <c r="G66" s="60">
        <f t="shared" ref="G66:G115" si="1">IF(D66&lt;=20,2.5,IF(AND(D66&gt;20, D66&lt;30),1.5,IF(AND(D66&gt;30, D66&lt;40),0.5,0)))</f>
        <v>0</v>
      </c>
      <c r="H66" s="21">
        <f>G66*summary!$D$17/SUM('K_4.1'!$G$4:$G$115)</f>
        <v>0</v>
      </c>
      <c r="J66" s="9"/>
      <c r="K66" s="9"/>
      <c r="L66" s="9"/>
      <c r="M66" s="9"/>
      <c r="N66" s="9"/>
      <c r="P66" s="9">
        <v>36.230856494611501</v>
      </c>
    </row>
    <row r="67" spans="1:16" x14ac:dyDescent="0.2">
      <c r="A67" s="19"/>
      <c r="B67" s="96" t="s">
        <v>210</v>
      </c>
      <c r="C67" s="20" t="s">
        <v>318</v>
      </c>
      <c r="D67" s="21">
        <v>30.836565096952</v>
      </c>
      <c r="E67" s="22">
        <v>5566</v>
      </c>
      <c r="F67" s="22">
        <v>18050</v>
      </c>
      <c r="G67" s="60">
        <f t="shared" si="1"/>
        <v>0.5</v>
      </c>
      <c r="H67" s="21">
        <f>G67*summary!$D$17/SUM('K_4.1'!$G$4:$G$115)</f>
        <v>9024.6955645161288</v>
      </c>
      <c r="J67" s="9"/>
      <c r="K67" s="9"/>
      <c r="L67" s="9"/>
      <c r="M67" s="9"/>
      <c r="N67" s="9"/>
      <c r="P67" s="9">
        <v>36.68</v>
      </c>
    </row>
    <row r="68" spans="1:16" x14ac:dyDescent="0.2">
      <c r="A68" s="19"/>
      <c r="B68" s="96" t="s">
        <v>211</v>
      </c>
      <c r="C68" s="20" t="s">
        <v>319</v>
      </c>
      <c r="D68" s="21">
        <v>22.310827573985001</v>
      </c>
      <c r="E68" s="22">
        <v>1259</v>
      </c>
      <c r="F68" s="22">
        <v>5643</v>
      </c>
      <c r="G68" s="60">
        <f t="shared" si="1"/>
        <v>1.5</v>
      </c>
      <c r="H68" s="21">
        <f>G68*summary!$D$17/SUM('K_4.1'!$G$4:$G$115)</f>
        <v>27074.086693548386</v>
      </c>
      <c r="J68" s="9"/>
      <c r="K68" s="9"/>
      <c r="L68" s="9"/>
      <c r="M68" s="9"/>
      <c r="N68" s="9"/>
      <c r="P68" s="9">
        <v>36.950000000000003</v>
      </c>
    </row>
    <row r="69" spans="1:16" x14ac:dyDescent="0.2">
      <c r="A69" s="33"/>
      <c r="B69" s="97" t="s">
        <v>212</v>
      </c>
      <c r="C69" s="34" t="s">
        <v>320</v>
      </c>
      <c r="D69" s="35">
        <v>43.238470699354998</v>
      </c>
      <c r="E69" s="36">
        <v>10529</v>
      </c>
      <c r="F69" s="36">
        <v>24351</v>
      </c>
      <c r="G69" s="60">
        <f t="shared" si="1"/>
        <v>0</v>
      </c>
      <c r="H69" s="35">
        <f>G69*summary!$D$17/SUM('K_4.1'!$G$4:$G$115)</f>
        <v>0</v>
      </c>
      <c r="J69" s="9"/>
      <c r="K69" s="9"/>
      <c r="L69" s="9"/>
      <c r="M69" s="9"/>
      <c r="N69" s="9"/>
      <c r="P69" s="9">
        <v>37.53</v>
      </c>
    </row>
    <row r="70" spans="1:16" x14ac:dyDescent="0.2">
      <c r="A70" s="104"/>
      <c r="B70" s="95" t="s">
        <v>213</v>
      </c>
      <c r="C70" s="30" t="s">
        <v>321</v>
      </c>
      <c r="D70" s="31">
        <v>13.064084071708001</v>
      </c>
      <c r="E70" s="32">
        <v>1268</v>
      </c>
      <c r="F70" s="32">
        <v>9706</v>
      </c>
      <c r="G70" s="60">
        <f t="shared" si="1"/>
        <v>2.5</v>
      </c>
      <c r="H70" s="31">
        <f>G70*summary!$D$17/SUM('K_4.1'!$G$4:$G$115)</f>
        <v>45123.477822580644</v>
      </c>
      <c r="J70" s="9"/>
      <c r="K70" s="9"/>
      <c r="L70" s="9"/>
      <c r="M70" s="9"/>
      <c r="N70" s="9"/>
      <c r="P70" s="9">
        <v>37.67</v>
      </c>
    </row>
    <row r="71" spans="1:16" x14ac:dyDescent="0.2">
      <c r="A71" s="15"/>
      <c r="B71" s="96" t="s">
        <v>214</v>
      </c>
      <c r="C71" s="20" t="s">
        <v>322</v>
      </c>
      <c r="D71" s="21">
        <v>10.906355772846</v>
      </c>
      <c r="E71" s="22">
        <v>580</v>
      </c>
      <c r="F71" s="22">
        <v>5318</v>
      </c>
      <c r="G71" s="60">
        <f t="shared" si="1"/>
        <v>2.5</v>
      </c>
      <c r="H71" s="21">
        <f>G71*summary!$D$17/SUM('K_4.1'!$G$4:$G$115)</f>
        <v>45123.477822580644</v>
      </c>
      <c r="J71" s="9"/>
      <c r="K71" s="9"/>
      <c r="L71" s="9"/>
      <c r="M71" s="9"/>
      <c r="N71" s="9"/>
      <c r="P71" s="9">
        <v>38.619999999999997</v>
      </c>
    </row>
    <row r="72" spans="1:16" x14ac:dyDescent="0.2">
      <c r="A72" s="19" t="s">
        <v>323</v>
      </c>
      <c r="B72" s="96" t="s">
        <v>215</v>
      </c>
      <c r="C72" s="20" t="s">
        <v>324</v>
      </c>
      <c r="D72" s="21">
        <v>31.849613276648</v>
      </c>
      <c r="E72" s="22">
        <v>6218</v>
      </c>
      <c r="F72" s="22">
        <v>19523</v>
      </c>
      <c r="G72" s="60">
        <f t="shared" si="1"/>
        <v>0.5</v>
      </c>
      <c r="H72" s="21">
        <f>G72*summary!$D$17/SUM('K_4.1'!$G$4:$G$115)</f>
        <v>9024.6955645161288</v>
      </c>
      <c r="J72" s="9"/>
      <c r="K72" s="9"/>
      <c r="L72" s="9"/>
      <c r="M72" s="9"/>
      <c r="N72" s="9"/>
      <c r="P72" s="9">
        <v>39.06</v>
      </c>
    </row>
    <row r="73" spans="1:16" x14ac:dyDescent="0.2">
      <c r="A73" s="19"/>
      <c r="B73" s="96" t="s">
        <v>216</v>
      </c>
      <c r="C73" s="20" t="s">
        <v>325</v>
      </c>
      <c r="D73" s="21">
        <v>26.584317937701002</v>
      </c>
      <c r="E73" s="22">
        <v>2475</v>
      </c>
      <c r="F73" s="22">
        <v>9310</v>
      </c>
      <c r="G73" s="60">
        <f t="shared" si="1"/>
        <v>1.5</v>
      </c>
      <c r="H73" s="21">
        <f>G73*summary!$D$17/SUM('K_4.1'!$G$4:$G$115)</f>
        <v>27074.086693548386</v>
      </c>
      <c r="J73" s="9"/>
      <c r="K73" s="9"/>
      <c r="L73" s="9"/>
      <c r="M73" s="9"/>
      <c r="N73" s="9"/>
      <c r="P73" s="9">
        <v>39.08</v>
      </c>
    </row>
    <row r="74" spans="1:16" x14ac:dyDescent="0.2">
      <c r="A74" s="19"/>
      <c r="B74" s="96" t="s">
        <v>217</v>
      </c>
      <c r="C74" s="20" t="s">
        <v>326</v>
      </c>
      <c r="D74" s="21">
        <v>17.581452533589999</v>
      </c>
      <c r="E74" s="22">
        <v>2002</v>
      </c>
      <c r="F74" s="22">
        <v>11387</v>
      </c>
      <c r="G74" s="60">
        <f t="shared" si="1"/>
        <v>2.5</v>
      </c>
      <c r="H74" s="21">
        <f>G74*summary!$D$17/SUM('K_4.1'!$G$4:$G$115)</f>
        <v>45123.477822580644</v>
      </c>
      <c r="J74" s="9"/>
      <c r="K74" s="9"/>
      <c r="L74" s="9"/>
      <c r="M74" s="9"/>
      <c r="N74" s="9"/>
      <c r="P74" s="9">
        <v>39.49</v>
      </c>
    </row>
    <row r="75" spans="1:16" x14ac:dyDescent="0.2">
      <c r="A75" s="19"/>
      <c r="B75" s="96" t="s">
        <v>218</v>
      </c>
      <c r="C75" s="20" t="s">
        <v>327</v>
      </c>
      <c r="D75" s="21">
        <v>24.383340072786002</v>
      </c>
      <c r="E75" s="22">
        <v>4221</v>
      </c>
      <c r="F75" s="22">
        <v>17311</v>
      </c>
      <c r="G75" s="60">
        <f t="shared" si="1"/>
        <v>1.5</v>
      </c>
      <c r="H75" s="21">
        <f>G75*summary!$D$17/SUM('K_4.1'!$G$4:$G$115)</f>
        <v>27074.086693548386</v>
      </c>
      <c r="J75" s="9"/>
      <c r="K75" s="9"/>
      <c r="L75" s="9"/>
      <c r="M75" s="9"/>
      <c r="N75" s="9"/>
      <c r="P75" s="9">
        <v>39.520000000000003</v>
      </c>
    </row>
    <row r="76" spans="1:16" x14ac:dyDescent="0.2">
      <c r="A76" s="33"/>
      <c r="B76" s="97" t="s">
        <v>219</v>
      </c>
      <c r="C76" s="34" t="s">
        <v>328</v>
      </c>
      <c r="D76" s="35">
        <v>27.138614809846999</v>
      </c>
      <c r="E76" s="36">
        <v>2833</v>
      </c>
      <c r="F76" s="36">
        <v>10439</v>
      </c>
      <c r="G76" s="60">
        <f t="shared" si="1"/>
        <v>1.5</v>
      </c>
      <c r="H76" s="35">
        <f>G76*summary!$D$17/SUM('K_4.1'!$G$4:$G$115)</f>
        <v>27074.086693548386</v>
      </c>
      <c r="J76" s="9"/>
      <c r="K76" s="9"/>
      <c r="L76" s="9"/>
      <c r="M76" s="9"/>
      <c r="N76" s="9"/>
      <c r="P76" s="9">
        <v>39.69</v>
      </c>
    </row>
    <row r="77" spans="1:16" x14ac:dyDescent="0.2">
      <c r="A77" s="104"/>
      <c r="B77" s="95" t="s">
        <v>220</v>
      </c>
      <c r="C77" s="30" t="s">
        <v>329</v>
      </c>
      <c r="D77" s="31">
        <v>27.328368866672999</v>
      </c>
      <c r="E77" s="32">
        <v>5358</v>
      </c>
      <c r="F77" s="32">
        <v>19606</v>
      </c>
      <c r="G77" s="60">
        <f t="shared" si="1"/>
        <v>1.5</v>
      </c>
      <c r="H77" s="31">
        <f>G77*summary!$D$17/SUM('K_4.1'!$G$4:$G$115)</f>
        <v>27074.086693548386</v>
      </c>
      <c r="J77" s="9"/>
      <c r="K77" s="9"/>
      <c r="L77" s="9"/>
      <c r="M77" s="9"/>
      <c r="N77" s="9"/>
      <c r="P77" s="9">
        <v>39.96</v>
      </c>
    </row>
    <row r="78" spans="1:16" x14ac:dyDescent="0.2">
      <c r="A78" s="15"/>
      <c r="B78" s="96" t="s">
        <v>221</v>
      </c>
      <c r="C78" s="20" t="s">
        <v>330</v>
      </c>
      <c r="D78" s="21">
        <v>35.260734554019997</v>
      </c>
      <c r="E78" s="22">
        <v>3293</v>
      </c>
      <c r="F78" s="22">
        <v>9339</v>
      </c>
      <c r="G78" s="60">
        <f t="shared" si="1"/>
        <v>0.5</v>
      </c>
      <c r="H78" s="21">
        <f>G78*summary!$D$17/SUM('K_4.1'!$G$4:$G$115)</f>
        <v>9024.6955645161288</v>
      </c>
      <c r="J78" s="9"/>
      <c r="K78" s="9"/>
      <c r="L78" s="9"/>
      <c r="M78" s="9"/>
      <c r="N78" s="9"/>
      <c r="P78" s="9">
        <v>40.06</v>
      </c>
    </row>
    <row r="79" spans="1:16" x14ac:dyDescent="0.2">
      <c r="A79" s="19"/>
      <c r="B79" s="96" t="s">
        <v>222</v>
      </c>
      <c r="C79" s="20" t="s">
        <v>332</v>
      </c>
      <c r="D79" s="21">
        <v>41.090555014605002</v>
      </c>
      <c r="E79" s="22">
        <v>17302</v>
      </c>
      <c r="F79" s="22">
        <v>42107</v>
      </c>
      <c r="G79" s="60">
        <f t="shared" si="1"/>
        <v>0</v>
      </c>
      <c r="H79" s="21">
        <f>G79*summary!$D$17/SUM('K_4.1'!$G$4:$G$115)</f>
        <v>0</v>
      </c>
      <c r="J79" s="9"/>
      <c r="K79" s="9"/>
      <c r="L79" s="9"/>
      <c r="M79" s="9"/>
      <c r="N79" s="9"/>
      <c r="P79" s="9">
        <v>40.159999999999997</v>
      </c>
    </row>
    <row r="80" spans="1:16" x14ac:dyDescent="0.2">
      <c r="A80" s="19" t="s">
        <v>331</v>
      </c>
      <c r="B80" s="96" t="s">
        <v>223</v>
      </c>
      <c r="C80" s="20" t="s">
        <v>333</v>
      </c>
      <c r="D80" s="21">
        <v>30.296827021494</v>
      </c>
      <c r="E80" s="22">
        <v>6216</v>
      </c>
      <c r="F80" s="22">
        <v>20517</v>
      </c>
      <c r="G80" s="60">
        <f t="shared" si="1"/>
        <v>0.5</v>
      </c>
      <c r="H80" s="21">
        <f>G80*summary!$D$17/SUM('K_4.1'!$G$4:$G$115)</f>
        <v>9024.6955645161288</v>
      </c>
      <c r="J80" s="9"/>
      <c r="K80" s="9"/>
      <c r="L80" s="9"/>
      <c r="M80" s="9"/>
      <c r="N80" s="9"/>
      <c r="P80" s="9">
        <v>40.29</v>
      </c>
    </row>
    <row r="81" spans="1:16" x14ac:dyDescent="0.2">
      <c r="A81" s="19"/>
      <c r="B81" s="96" t="s">
        <v>224</v>
      </c>
      <c r="C81" s="20" t="s">
        <v>334</v>
      </c>
      <c r="D81" s="21">
        <v>37.673589775101</v>
      </c>
      <c r="E81" s="22">
        <v>6131</v>
      </c>
      <c r="F81" s="22">
        <v>16274</v>
      </c>
      <c r="G81" s="60">
        <f t="shared" si="1"/>
        <v>0.5</v>
      </c>
      <c r="H81" s="21">
        <f>G81*summary!$D$17/SUM('K_4.1'!$G$4:$G$115)</f>
        <v>9024.6955645161288</v>
      </c>
      <c r="J81" s="9"/>
      <c r="K81" s="9"/>
      <c r="L81" s="9"/>
      <c r="M81" s="9"/>
      <c r="N81" s="9"/>
      <c r="P81" s="9">
        <v>40.5</v>
      </c>
    </row>
    <row r="82" spans="1:16" x14ac:dyDescent="0.2">
      <c r="A82" s="19"/>
      <c r="B82" s="96" t="s">
        <v>225</v>
      </c>
      <c r="C82" s="20" t="s">
        <v>335</v>
      </c>
      <c r="D82" s="21">
        <v>37.531144817939001</v>
      </c>
      <c r="E82" s="22">
        <v>8586</v>
      </c>
      <c r="F82" s="22">
        <v>22877</v>
      </c>
      <c r="G82" s="60">
        <f t="shared" si="1"/>
        <v>0.5</v>
      </c>
      <c r="H82" s="21">
        <f>G82*summary!$D$17/SUM('K_4.1'!$G$4:$G$115)</f>
        <v>9024.6955645161288</v>
      </c>
      <c r="J82" s="9"/>
      <c r="K82" s="9"/>
      <c r="L82" s="9"/>
      <c r="M82" s="9"/>
      <c r="N82" s="9"/>
      <c r="P82" s="9">
        <v>41.05</v>
      </c>
    </row>
    <row r="83" spans="1:16" x14ac:dyDescent="0.2">
      <c r="A83" s="19"/>
      <c r="B83" s="96" t="s">
        <v>226</v>
      </c>
      <c r="C83" s="20" t="s">
        <v>336</v>
      </c>
      <c r="D83" s="21">
        <v>52.434492920750003</v>
      </c>
      <c r="E83" s="22">
        <v>16369</v>
      </c>
      <c r="F83" s="22">
        <v>31218</v>
      </c>
      <c r="G83" s="60">
        <f t="shared" si="1"/>
        <v>0</v>
      </c>
      <c r="H83" s="21">
        <f>G83*summary!$D$17/SUM('K_4.1'!$G$4:$G$115)</f>
        <v>0</v>
      </c>
      <c r="J83" s="9"/>
      <c r="K83" s="9"/>
      <c r="L83" s="9"/>
      <c r="M83" s="9"/>
      <c r="N83" s="9"/>
      <c r="P83" s="9">
        <v>41.09</v>
      </c>
    </row>
    <row r="84" spans="1:16" x14ac:dyDescent="0.2">
      <c r="A84" s="19"/>
      <c r="B84" s="96" t="s">
        <v>227</v>
      </c>
      <c r="C84" s="20" t="s">
        <v>337</v>
      </c>
      <c r="D84" s="21">
        <v>24.573165978014998</v>
      </c>
      <c r="E84" s="22">
        <v>3152</v>
      </c>
      <c r="F84" s="22">
        <v>12827</v>
      </c>
      <c r="G84" s="60">
        <f t="shared" si="1"/>
        <v>1.5</v>
      </c>
      <c r="H84" s="21">
        <f>G84*summary!$D$17/SUM('K_4.1'!$G$4:$G$115)</f>
        <v>27074.086693548386</v>
      </c>
      <c r="J84" s="9"/>
      <c r="K84" s="9"/>
      <c r="L84" s="9"/>
      <c r="M84" s="9"/>
      <c r="N84" s="9"/>
      <c r="P84" s="9">
        <v>41.24</v>
      </c>
    </row>
    <row r="85" spans="1:16" x14ac:dyDescent="0.2">
      <c r="A85" s="19"/>
      <c r="B85" s="96" t="s">
        <v>228</v>
      </c>
      <c r="C85" s="20" t="s">
        <v>338</v>
      </c>
      <c r="D85" s="21">
        <v>30.983457806937</v>
      </c>
      <c r="E85" s="22">
        <v>4439</v>
      </c>
      <c r="F85" s="22">
        <v>14327</v>
      </c>
      <c r="G85" s="60">
        <f t="shared" si="1"/>
        <v>0.5</v>
      </c>
      <c r="H85" s="21">
        <f>G85*summary!$D$17/SUM('K_4.1'!$G$4:$G$115)</f>
        <v>9024.6955645161288</v>
      </c>
      <c r="J85" s="9"/>
      <c r="K85" s="9"/>
      <c r="L85" s="9"/>
      <c r="M85" s="9"/>
      <c r="N85" s="9"/>
      <c r="P85" s="9">
        <v>41.38</v>
      </c>
    </row>
    <row r="86" spans="1:16" x14ac:dyDescent="0.2">
      <c r="A86" s="19"/>
      <c r="B86" s="96" t="s">
        <v>229</v>
      </c>
      <c r="C86" s="20" t="s">
        <v>339</v>
      </c>
      <c r="D86" s="21">
        <v>18.042511122095</v>
      </c>
      <c r="E86" s="22">
        <v>1460</v>
      </c>
      <c r="F86" s="22">
        <v>8092</v>
      </c>
      <c r="G86" s="60">
        <f t="shared" si="1"/>
        <v>2.5</v>
      </c>
      <c r="H86" s="21">
        <f>G86*summary!$D$17/SUM('K_4.1'!$G$4:$G$115)</f>
        <v>45123.477822580644</v>
      </c>
      <c r="J86" s="9"/>
      <c r="K86" s="9"/>
      <c r="L86" s="9"/>
      <c r="M86" s="9"/>
      <c r="N86" s="9"/>
      <c r="P86" s="9">
        <v>41.82</v>
      </c>
    </row>
    <row r="87" spans="1:16" x14ac:dyDescent="0.2">
      <c r="A87" s="19"/>
      <c r="B87" s="96" t="s">
        <v>230</v>
      </c>
      <c r="C87" s="20" t="s">
        <v>340</v>
      </c>
      <c r="D87" s="21">
        <v>23.007683863884999</v>
      </c>
      <c r="E87" s="22">
        <v>2096</v>
      </c>
      <c r="F87" s="22">
        <v>9110</v>
      </c>
      <c r="G87" s="60">
        <f t="shared" si="1"/>
        <v>1.5</v>
      </c>
      <c r="H87" s="21">
        <f>G87*summary!$D$17/SUM('K_4.1'!$G$4:$G$115)</f>
        <v>27074.086693548386</v>
      </c>
      <c r="J87" s="9"/>
      <c r="K87" s="9"/>
      <c r="L87" s="9"/>
      <c r="M87" s="9"/>
      <c r="N87" s="9"/>
      <c r="P87" s="9">
        <v>42.06</v>
      </c>
    </row>
    <row r="88" spans="1:16" x14ac:dyDescent="0.2">
      <c r="A88" s="19"/>
      <c r="B88" s="96" t="s">
        <v>231</v>
      </c>
      <c r="C88" s="20" t="s">
        <v>341</v>
      </c>
      <c r="D88" s="21">
        <v>29.195727023924999</v>
      </c>
      <c r="E88" s="22">
        <v>3307</v>
      </c>
      <c r="F88" s="22">
        <v>11327</v>
      </c>
      <c r="G88" s="60">
        <f t="shared" si="1"/>
        <v>1.5</v>
      </c>
      <c r="H88" s="21">
        <f>G88*summary!$D$17/SUM('K_4.1'!$G$4:$G$115)</f>
        <v>27074.086693548386</v>
      </c>
      <c r="J88" s="9"/>
      <c r="K88" s="9"/>
      <c r="L88" s="9"/>
      <c r="M88" s="9"/>
      <c r="N88" s="9"/>
      <c r="P88" s="9">
        <v>42.95</v>
      </c>
    </row>
    <row r="89" spans="1:16" x14ac:dyDescent="0.2">
      <c r="A89" s="33"/>
      <c r="B89" s="97" t="s">
        <v>232</v>
      </c>
      <c r="C89" s="34" t="s">
        <v>342</v>
      </c>
      <c r="D89" s="35">
        <v>25.200327064595001</v>
      </c>
      <c r="E89" s="36">
        <v>1541</v>
      </c>
      <c r="F89" s="36">
        <v>6115</v>
      </c>
      <c r="G89" s="60">
        <f t="shared" si="1"/>
        <v>1.5</v>
      </c>
      <c r="H89" s="35">
        <f>G89*summary!$D$17/SUM('K_4.1'!$G$4:$G$115)</f>
        <v>27074.086693548386</v>
      </c>
      <c r="J89" s="9"/>
      <c r="K89" s="9"/>
      <c r="L89" s="9"/>
      <c r="M89" s="9"/>
      <c r="N89" s="9"/>
      <c r="P89" s="9">
        <v>43</v>
      </c>
    </row>
    <row r="90" spans="1:16" x14ac:dyDescent="0.2">
      <c r="A90" s="104"/>
      <c r="B90" s="95" t="s">
        <v>233</v>
      </c>
      <c r="C90" s="30" t="s">
        <v>343</v>
      </c>
      <c r="D90" s="31">
        <v>40.290519877675003</v>
      </c>
      <c r="E90" s="32">
        <v>6324</v>
      </c>
      <c r="F90" s="32">
        <v>15696</v>
      </c>
      <c r="G90" s="60">
        <f t="shared" si="1"/>
        <v>0</v>
      </c>
      <c r="H90" s="31">
        <f>G90*summary!$D$17/SUM('K_4.1'!$G$4:$G$115)</f>
        <v>0</v>
      </c>
      <c r="J90" s="9"/>
      <c r="K90" s="9"/>
      <c r="L90" s="9"/>
      <c r="M90" s="9"/>
      <c r="N90" s="9"/>
      <c r="P90" s="9">
        <v>43.24</v>
      </c>
    </row>
    <row r="91" spans="1:16" x14ac:dyDescent="0.2">
      <c r="A91" s="15"/>
      <c r="B91" s="96" t="s">
        <v>234</v>
      </c>
      <c r="C91" s="20" t="s">
        <v>344</v>
      </c>
      <c r="D91" s="21">
        <v>41.052631578947</v>
      </c>
      <c r="E91" s="22">
        <v>117</v>
      </c>
      <c r="F91" s="22">
        <v>285</v>
      </c>
      <c r="G91" s="60">
        <f t="shared" si="1"/>
        <v>0</v>
      </c>
      <c r="H91" s="21">
        <f>G91*summary!$D$17/SUM('K_4.1'!$G$4:$G$115)</f>
        <v>0</v>
      </c>
      <c r="J91" s="9"/>
      <c r="K91" s="9"/>
      <c r="L91" s="9"/>
      <c r="M91" s="9"/>
      <c r="N91" s="9"/>
      <c r="P91" s="9">
        <v>43.28</v>
      </c>
    </row>
    <row r="92" spans="1:16" x14ac:dyDescent="0.2">
      <c r="A92" s="19"/>
      <c r="B92" s="96" t="s">
        <v>235</v>
      </c>
      <c r="C92" s="20" t="s">
        <v>346</v>
      </c>
      <c r="D92" s="21">
        <v>30.741481012041</v>
      </c>
      <c r="E92" s="22">
        <v>6306</v>
      </c>
      <c r="F92" s="22">
        <v>20513</v>
      </c>
      <c r="G92" s="60">
        <f t="shared" si="1"/>
        <v>0.5</v>
      </c>
      <c r="H92" s="21">
        <f>G92*summary!$D$17/SUM('K_4.1'!$G$4:$G$115)</f>
        <v>9024.6955645161288</v>
      </c>
      <c r="J92" s="9"/>
      <c r="K92" s="9"/>
      <c r="L92" s="9"/>
      <c r="M92" s="9"/>
      <c r="N92" s="9"/>
      <c r="P92" s="9">
        <v>45.65</v>
      </c>
    </row>
    <row r="93" spans="1:16" x14ac:dyDescent="0.2">
      <c r="A93" s="19" t="s">
        <v>345</v>
      </c>
      <c r="B93" s="96" t="s">
        <v>236</v>
      </c>
      <c r="C93" s="20" t="s">
        <v>347</v>
      </c>
      <c r="D93" s="21">
        <v>28.313329928498</v>
      </c>
      <c r="E93" s="22">
        <v>4435</v>
      </c>
      <c r="F93" s="22">
        <v>15664</v>
      </c>
      <c r="G93" s="60">
        <f t="shared" si="1"/>
        <v>1.5</v>
      </c>
      <c r="H93" s="21">
        <f>G93*summary!$D$17/SUM('K_4.1'!$G$4:$G$115)</f>
        <v>27074.086693548386</v>
      </c>
      <c r="J93" s="9"/>
      <c r="K93" s="9"/>
      <c r="L93" s="9"/>
      <c r="M93" s="9"/>
      <c r="N93" s="9"/>
      <c r="P93" s="9">
        <v>46.48</v>
      </c>
    </row>
    <row r="94" spans="1:16" x14ac:dyDescent="0.2">
      <c r="A94" s="19"/>
      <c r="B94" s="96" t="s">
        <v>237</v>
      </c>
      <c r="C94" s="20" t="s">
        <v>348</v>
      </c>
      <c r="D94" s="21">
        <v>39.059853190288003</v>
      </c>
      <c r="E94" s="22">
        <v>2767</v>
      </c>
      <c r="F94" s="22">
        <v>7084</v>
      </c>
      <c r="G94" s="60">
        <f t="shared" si="1"/>
        <v>0.5</v>
      </c>
      <c r="H94" s="21">
        <f>G94*summary!$D$17/SUM('K_4.1'!$G$4:$G$115)</f>
        <v>9024.6955645161288</v>
      </c>
      <c r="J94" s="9"/>
      <c r="K94" s="9"/>
      <c r="L94" s="9"/>
      <c r="M94" s="9"/>
      <c r="N94" s="9"/>
      <c r="P94" s="9">
        <v>46.55</v>
      </c>
    </row>
    <row r="95" spans="1:16" x14ac:dyDescent="0.2">
      <c r="A95" s="33"/>
      <c r="B95" s="97" t="s">
        <v>238</v>
      </c>
      <c r="C95" s="34" t="s">
        <v>349</v>
      </c>
      <c r="D95" s="35">
        <v>35.902421778327003</v>
      </c>
      <c r="E95" s="36">
        <v>2031</v>
      </c>
      <c r="F95" s="36">
        <v>5657</v>
      </c>
      <c r="G95" s="60">
        <f t="shared" si="1"/>
        <v>0.5</v>
      </c>
      <c r="H95" s="35">
        <f>G95*summary!$D$17/SUM('K_4.1'!$G$4:$G$115)</f>
        <v>9024.6955645161288</v>
      </c>
      <c r="J95" s="9"/>
      <c r="K95" s="9"/>
      <c r="L95" s="9"/>
      <c r="M95" s="9"/>
      <c r="N95" s="9"/>
      <c r="P95" s="9">
        <v>47.61</v>
      </c>
    </row>
    <row r="96" spans="1:16" x14ac:dyDescent="0.2">
      <c r="A96" s="104"/>
      <c r="B96" s="95" t="s">
        <v>239</v>
      </c>
      <c r="C96" s="30" t="s">
        <v>350</v>
      </c>
      <c r="D96" s="31">
        <v>28.963795255929998</v>
      </c>
      <c r="E96" s="32">
        <v>1392</v>
      </c>
      <c r="F96" s="32">
        <v>4806</v>
      </c>
      <c r="G96" s="60">
        <f t="shared" si="1"/>
        <v>1.5</v>
      </c>
      <c r="H96" s="31">
        <f>G96*summary!$D$17/SUM('K_4.1'!$G$4:$G$115)</f>
        <v>27074.086693548386</v>
      </c>
      <c r="J96" s="9"/>
      <c r="K96" s="9"/>
      <c r="L96" s="9"/>
      <c r="M96" s="9"/>
      <c r="N96" s="9"/>
      <c r="P96" s="9">
        <v>47.96</v>
      </c>
    </row>
    <row r="97" spans="1:16" x14ac:dyDescent="0.2">
      <c r="A97" s="15"/>
      <c r="B97" s="96" t="s">
        <v>240</v>
      </c>
      <c r="C97" s="20" t="s">
        <v>351</v>
      </c>
      <c r="D97" s="21">
        <v>29.571984435796999</v>
      </c>
      <c r="E97" s="22">
        <v>1292</v>
      </c>
      <c r="F97" s="22">
        <v>4369</v>
      </c>
      <c r="G97" s="60">
        <f t="shared" si="1"/>
        <v>1.5</v>
      </c>
      <c r="H97" s="21">
        <f>G97*summary!$D$17/SUM('K_4.1'!$G$4:$G$115)</f>
        <v>27074.086693548386</v>
      </c>
      <c r="J97" s="9"/>
      <c r="K97" s="9"/>
      <c r="L97" s="9"/>
      <c r="M97" s="9"/>
      <c r="N97" s="9"/>
      <c r="P97" s="9">
        <v>49.53</v>
      </c>
    </row>
    <row r="98" spans="1:16" x14ac:dyDescent="0.2">
      <c r="A98" s="19"/>
      <c r="B98" s="96" t="s">
        <v>241</v>
      </c>
      <c r="C98" s="20" t="s">
        <v>353</v>
      </c>
      <c r="D98" s="21">
        <v>26.565510597302001</v>
      </c>
      <c r="E98" s="22">
        <v>13236</v>
      </c>
      <c r="F98" s="22">
        <v>49824</v>
      </c>
      <c r="G98" s="60">
        <f t="shared" si="1"/>
        <v>1.5</v>
      </c>
      <c r="H98" s="21">
        <f>G98*summary!$D$17/SUM('K_4.1'!$G$4:$G$115)</f>
        <v>27074.086693548386</v>
      </c>
      <c r="J98" s="9"/>
      <c r="K98" s="9"/>
      <c r="L98" s="9"/>
      <c r="M98" s="9"/>
      <c r="N98" s="9"/>
      <c r="P98" s="9">
        <v>49.76</v>
      </c>
    </row>
    <row r="99" spans="1:16" x14ac:dyDescent="0.2">
      <c r="A99" s="19" t="s">
        <v>352</v>
      </c>
      <c r="B99" s="96" t="s">
        <v>242</v>
      </c>
      <c r="C99" s="20" t="s">
        <v>354</v>
      </c>
      <c r="D99" s="21">
        <v>25.46529450405</v>
      </c>
      <c r="E99" s="22">
        <v>9304</v>
      </c>
      <c r="F99" s="22">
        <v>36536</v>
      </c>
      <c r="G99" s="60">
        <f t="shared" si="1"/>
        <v>1.5</v>
      </c>
      <c r="H99" s="21">
        <f>G99*summary!$D$17/SUM('K_4.1'!$G$4:$G$115)</f>
        <v>27074.086693548386</v>
      </c>
      <c r="I99" s="9" t="s">
        <v>544</v>
      </c>
      <c r="J99" s="9"/>
      <c r="K99" s="9"/>
      <c r="L99" s="9"/>
      <c r="M99" s="9"/>
      <c r="N99" s="9"/>
      <c r="P99" s="9">
        <v>50.3</v>
      </c>
    </row>
    <row r="100" spans="1:16" x14ac:dyDescent="0.2">
      <c r="A100" s="19"/>
      <c r="B100" s="96" t="s">
        <v>243</v>
      </c>
      <c r="C100" s="20" t="s">
        <v>355</v>
      </c>
      <c r="D100" s="21">
        <v>31.238359566153999</v>
      </c>
      <c r="E100" s="22">
        <v>8554</v>
      </c>
      <c r="F100" s="22">
        <v>27383</v>
      </c>
      <c r="G100" s="60">
        <f t="shared" si="1"/>
        <v>0.5</v>
      </c>
      <c r="H100" s="21">
        <f>G100*summary!$D$17/SUM('K_4.1'!$G$4:$G$115)</f>
        <v>9024.6955645161288</v>
      </c>
      <c r="J100" s="9"/>
      <c r="K100" s="9"/>
      <c r="L100" s="9"/>
      <c r="M100" s="9"/>
      <c r="N100" s="9"/>
      <c r="P100" s="9">
        <v>51.66</v>
      </c>
    </row>
    <row r="101" spans="1:16" x14ac:dyDescent="0.2">
      <c r="A101" s="19"/>
      <c r="B101" s="96" t="s">
        <v>244</v>
      </c>
      <c r="C101" s="20" t="s">
        <v>356</v>
      </c>
      <c r="D101" s="21">
        <v>35.680913652881003</v>
      </c>
      <c r="E101" s="22">
        <v>6186</v>
      </c>
      <c r="F101" s="22">
        <v>17337</v>
      </c>
      <c r="G101" s="60">
        <f t="shared" si="1"/>
        <v>0.5</v>
      </c>
      <c r="H101" s="21">
        <f>G101*summary!$D$17/SUM('K_4.1'!$G$4:$G$115)</f>
        <v>9024.6955645161288</v>
      </c>
      <c r="J101" s="9"/>
      <c r="K101" s="9"/>
      <c r="L101" s="9"/>
      <c r="M101" s="9"/>
      <c r="N101" s="9"/>
      <c r="P101" s="9">
        <v>52.08</v>
      </c>
    </row>
    <row r="102" spans="1:16" x14ac:dyDescent="0.2">
      <c r="A102" s="19"/>
      <c r="B102" s="96" t="s">
        <v>245</v>
      </c>
      <c r="C102" s="20" t="s">
        <v>357</v>
      </c>
      <c r="D102" s="21">
        <v>15.084255533199</v>
      </c>
      <c r="E102" s="22">
        <v>2399</v>
      </c>
      <c r="F102" s="22">
        <v>15904</v>
      </c>
      <c r="G102" s="60">
        <f t="shared" si="1"/>
        <v>2.5</v>
      </c>
      <c r="H102" s="21">
        <f>G102*summary!$D$17/SUM('K_4.1'!$G$4:$G$115)</f>
        <v>45123.477822580644</v>
      </c>
      <c r="J102" s="9"/>
      <c r="K102" s="9"/>
      <c r="L102" s="9"/>
      <c r="M102" s="9"/>
      <c r="N102" s="9"/>
      <c r="P102" s="9">
        <v>52.43</v>
      </c>
    </row>
    <row r="103" spans="1:16" x14ac:dyDescent="0.2">
      <c r="A103" s="19"/>
      <c r="B103" s="96" t="s">
        <v>246</v>
      </c>
      <c r="C103" s="20" t="s">
        <v>358</v>
      </c>
      <c r="D103" s="21">
        <v>17.839234158941998</v>
      </c>
      <c r="E103" s="22">
        <v>1174</v>
      </c>
      <c r="F103" s="22">
        <v>6581</v>
      </c>
      <c r="G103" s="60">
        <f t="shared" si="1"/>
        <v>2.5</v>
      </c>
      <c r="H103" s="21">
        <f>G103*summary!$D$17/SUM('K_4.1'!$G$4:$G$115)</f>
        <v>45123.477822580644</v>
      </c>
      <c r="J103" s="9"/>
      <c r="K103" s="9"/>
      <c r="L103" s="9"/>
      <c r="M103" s="9"/>
      <c r="N103" s="9"/>
      <c r="P103" s="9">
        <v>54.18</v>
      </c>
    </row>
    <row r="104" spans="1:16" x14ac:dyDescent="0.2">
      <c r="A104" s="19"/>
      <c r="B104" s="96" t="s">
        <v>247</v>
      </c>
      <c r="C104" s="20" t="s">
        <v>359</v>
      </c>
      <c r="D104" s="21">
        <v>19.397469622948002</v>
      </c>
      <c r="E104" s="22">
        <v>3097</v>
      </c>
      <c r="F104" s="22">
        <v>15966</v>
      </c>
      <c r="G104" s="60">
        <f t="shared" si="1"/>
        <v>2.5</v>
      </c>
      <c r="H104" s="21">
        <f>G104*summary!$D$17/SUM('K_4.1'!$G$4:$G$115)</f>
        <v>45123.477822580644</v>
      </c>
      <c r="J104" s="9"/>
      <c r="K104" s="9"/>
      <c r="L104" s="9"/>
      <c r="M104" s="9"/>
      <c r="N104" s="9"/>
      <c r="P104" s="9">
        <v>55.54</v>
      </c>
    </row>
    <row r="105" spans="1:16" x14ac:dyDescent="0.2">
      <c r="A105" s="19"/>
      <c r="B105" s="96" t="s">
        <v>248</v>
      </c>
      <c r="C105" s="20" t="s">
        <v>360</v>
      </c>
      <c r="D105" s="21">
        <v>10.874979246222001</v>
      </c>
      <c r="E105" s="22">
        <v>655</v>
      </c>
      <c r="F105" s="22">
        <v>6023</v>
      </c>
      <c r="G105" s="60">
        <f t="shared" si="1"/>
        <v>2.5</v>
      </c>
      <c r="H105" s="21">
        <f>G105*summary!$D$17/SUM('K_4.1'!$G$4:$G$115)</f>
        <v>45123.477822580644</v>
      </c>
      <c r="J105" s="9"/>
      <c r="K105" s="9"/>
      <c r="L105" s="9"/>
      <c r="M105" s="9"/>
      <c r="N105" s="9"/>
      <c r="P105" s="9">
        <v>57.59</v>
      </c>
    </row>
    <row r="106" spans="1:16" x14ac:dyDescent="0.2">
      <c r="A106" s="19"/>
      <c r="B106" s="96" t="s">
        <v>249</v>
      </c>
      <c r="C106" s="20" t="s">
        <v>361</v>
      </c>
      <c r="D106" s="21">
        <v>12.810457516339</v>
      </c>
      <c r="E106" s="22">
        <v>882</v>
      </c>
      <c r="F106" s="22">
        <v>6885</v>
      </c>
      <c r="G106" s="60">
        <f t="shared" si="1"/>
        <v>2.5</v>
      </c>
      <c r="H106" s="21">
        <f>G106*summary!$D$17/SUM('K_4.1'!$G$4:$G$115)</f>
        <v>45123.477822580644</v>
      </c>
      <c r="J106" s="9"/>
      <c r="K106" s="9"/>
      <c r="L106" s="9"/>
      <c r="M106" s="9"/>
      <c r="N106" s="9"/>
      <c r="P106" s="9">
        <v>60.15</v>
      </c>
    </row>
    <row r="107" spans="1:16" x14ac:dyDescent="0.2">
      <c r="A107" s="33"/>
      <c r="B107" s="97" t="s">
        <v>250</v>
      </c>
      <c r="C107" s="34" t="s">
        <v>362</v>
      </c>
      <c r="D107" s="35">
        <v>29.820497973363999</v>
      </c>
      <c r="E107" s="36">
        <v>3605</v>
      </c>
      <c r="F107" s="36">
        <v>12089</v>
      </c>
      <c r="G107" s="60">
        <f t="shared" si="1"/>
        <v>1.5</v>
      </c>
      <c r="H107" s="35">
        <f>G107*summary!$D$17/SUM('K_4.1'!$G$4:$G$115)</f>
        <v>27074.086693548386</v>
      </c>
      <c r="J107" s="9"/>
      <c r="K107" s="9"/>
      <c r="L107" s="9"/>
      <c r="M107" s="9"/>
      <c r="N107" s="9"/>
      <c r="P107" s="9">
        <v>63.913967073818398</v>
      </c>
    </row>
    <row r="108" spans="1:16" x14ac:dyDescent="0.2">
      <c r="A108" s="103"/>
      <c r="B108" s="95" t="s">
        <v>251</v>
      </c>
      <c r="C108" s="30" t="s">
        <v>363</v>
      </c>
      <c r="D108" s="31">
        <v>18.357134138898999</v>
      </c>
      <c r="E108" s="32">
        <v>3008</v>
      </c>
      <c r="F108" s="32">
        <v>16386</v>
      </c>
      <c r="G108" s="60">
        <f t="shared" si="1"/>
        <v>2.5</v>
      </c>
      <c r="H108" s="31">
        <f>G108*summary!$D$17/SUM('K_4.1'!$G$4:$G$115)</f>
        <v>45123.477822580644</v>
      </c>
      <c r="J108" s="9"/>
      <c r="K108" s="9"/>
      <c r="L108" s="9"/>
      <c r="M108" s="9"/>
      <c r="N108" s="9"/>
      <c r="P108" s="9">
        <v>64.59</v>
      </c>
    </row>
    <row r="109" spans="1:16" x14ac:dyDescent="0.2">
      <c r="A109" s="80"/>
      <c r="B109" s="96" t="s">
        <v>252</v>
      </c>
      <c r="C109" s="20" t="s">
        <v>364</v>
      </c>
      <c r="D109" s="21">
        <v>39.523762080301999</v>
      </c>
      <c r="E109" s="22">
        <v>3967</v>
      </c>
      <c r="F109" s="22">
        <v>10037</v>
      </c>
      <c r="G109" s="60">
        <f t="shared" si="1"/>
        <v>0.5</v>
      </c>
      <c r="H109" s="21">
        <f>G109*summary!$D$17/SUM('K_4.1'!$G$4:$G$115)</f>
        <v>9024.6955645161288</v>
      </c>
      <c r="J109" s="9"/>
      <c r="K109" s="9"/>
      <c r="L109" s="9"/>
      <c r="M109" s="9"/>
      <c r="N109" s="9"/>
      <c r="P109" s="9">
        <v>64.83</v>
      </c>
    </row>
    <row r="110" spans="1:16" x14ac:dyDescent="0.2">
      <c r="A110" s="83"/>
      <c r="B110" s="96" t="s">
        <v>254</v>
      </c>
      <c r="C110" s="20" t="s">
        <v>367</v>
      </c>
      <c r="D110" s="21">
        <v>27.207379399177</v>
      </c>
      <c r="E110" s="22">
        <v>6548</v>
      </c>
      <c r="F110" s="22">
        <v>24067</v>
      </c>
      <c r="G110" s="60">
        <f t="shared" si="1"/>
        <v>1.5</v>
      </c>
      <c r="H110" s="21">
        <f>G110*summary!$D$17/SUM('K_4.1'!$G$4:$G$115)</f>
        <v>27074.086693548386</v>
      </c>
      <c r="J110" s="9"/>
      <c r="K110" s="9"/>
      <c r="L110" s="9"/>
      <c r="M110" s="9"/>
      <c r="N110" s="9"/>
      <c r="P110" s="9">
        <v>70.569999999999993</v>
      </c>
    </row>
    <row r="111" spans="1:16" x14ac:dyDescent="0.2">
      <c r="A111" s="80" t="s">
        <v>366</v>
      </c>
      <c r="B111" s="96" t="s">
        <v>255</v>
      </c>
      <c r="C111" s="20" t="s">
        <v>368</v>
      </c>
      <c r="D111" s="21">
        <v>23.425131006800999</v>
      </c>
      <c r="E111" s="22">
        <v>2101</v>
      </c>
      <c r="F111" s="22">
        <v>8969</v>
      </c>
      <c r="G111" s="60">
        <f t="shared" si="1"/>
        <v>1.5</v>
      </c>
      <c r="H111" s="21">
        <f>G111*summary!$D$17/SUM('K_4.1'!$G$4:$G$115)</f>
        <v>27074.086693548386</v>
      </c>
      <c r="J111" s="9"/>
      <c r="K111" s="9"/>
      <c r="L111" s="9"/>
      <c r="M111" s="9"/>
      <c r="N111" s="9"/>
      <c r="P111" s="9">
        <v>71.819999999999993</v>
      </c>
    </row>
    <row r="112" spans="1:16" x14ac:dyDescent="0.2">
      <c r="A112" s="80"/>
      <c r="B112" s="96" t="s">
        <v>256</v>
      </c>
      <c r="C112" s="20" t="s">
        <v>369</v>
      </c>
      <c r="D112" s="21">
        <v>29.510438875256</v>
      </c>
      <c r="E112" s="22">
        <v>7336</v>
      </c>
      <c r="F112" s="22">
        <v>24859</v>
      </c>
      <c r="G112" s="60">
        <f t="shared" si="1"/>
        <v>1.5</v>
      </c>
      <c r="H112" s="21">
        <f>G112*summary!$D$17/SUM('K_4.1'!$G$4:$G$115)</f>
        <v>27074.086693548386</v>
      </c>
      <c r="J112" s="9"/>
      <c r="K112" s="9"/>
      <c r="L112" s="9"/>
      <c r="M112" s="9"/>
      <c r="N112" s="9"/>
      <c r="P112" s="9">
        <v>74.17</v>
      </c>
    </row>
    <row r="113" spans="1:14" x14ac:dyDescent="0.2">
      <c r="A113" s="140"/>
      <c r="B113" s="96" t="s">
        <v>257</v>
      </c>
      <c r="C113" s="20" t="s">
        <v>370</v>
      </c>
      <c r="D113" s="21">
        <v>47.611072800709003</v>
      </c>
      <c r="E113" s="22">
        <v>4833</v>
      </c>
      <c r="F113" s="22">
        <v>10151</v>
      </c>
      <c r="G113" s="60">
        <f t="shared" si="1"/>
        <v>0</v>
      </c>
      <c r="H113" s="21"/>
      <c r="J113" s="9"/>
      <c r="K113" s="9"/>
      <c r="L113" s="9"/>
      <c r="M113" s="9"/>
      <c r="N113" s="9"/>
    </row>
    <row r="114" spans="1:14" x14ac:dyDescent="0.2">
      <c r="A114" s="140"/>
      <c r="B114" s="96" t="s">
        <v>258</v>
      </c>
      <c r="C114" s="20" t="s">
        <v>371</v>
      </c>
      <c r="D114" s="21">
        <v>60.150690665550002</v>
      </c>
      <c r="E114" s="22">
        <v>4311</v>
      </c>
      <c r="F114" s="22">
        <v>7167</v>
      </c>
      <c r="G114" s="60">
        <f t="shared" si="1"/>
        <v>0</v>
      </c>
      <c r="H114" s="21"/>
      <c r="J114" s="9"/>
      <c r="K114" s="9"/>
      <c r="L114" s="9"/>
      <c r="M114" s="9"/>
      <c r="N114" s="9"/>
    </row>
    <row r="115" spans="1:14" x14ac:dyDescent="0.2">
      <c r="A115" s="80"/>
      <c r="B115" s="96" t="s">
        <v>259</v>
      </c>
      <c r="C115" s="20" t="s">
        <v>372</v>
      </c>
      <c r="D115" s="21">
        <v>32.897619395355001</v>
      </c>
      <c r="E115" s="22">
        <v>4505</v>
      </c>
      <c r="F115" s="22">
        <v>13694</v>
      </c>
      <c r="G115" s="60">
        <f t="shared" si="1"/>
        <v>0.5</v>
      </c>
      <c r="H115" s="21">
        <f>G115*summary!$D$17/SUM('K_4.1'!$G$4:$G$115)</f>
        <v>9024.6955645161288</v>
      </c>
      <c r="J115" s="9"/>
      <c r="K115" s="9"/>
      <c r="L115" s="9"/>
      <c r="M115" s="9"/>
      <c r="N115" s="9"/>
    </row>
    <row r="116" spans="1:14" ht="21.75" thickBot="1" x14ac:dyDescent="0.25">
      <c r="D116" s="292" t="s">
        <v>377</v>
      </c>
      <c r="E116" s="292"/>
      <c r="F116" s="292"/>
      <c r="G116" s="292"/>
      <c r="H116" s="11">
        <f>SUM(H4:H115)</f>
        <v>1678593.3749999991</v>
      </c>
      <c r="J116" s="9"/>
      <c r="K116" s="9"/>
      <c r="L116" s="9"/>
      <c r="M116" s="9"/>
      <c r="N116" s="9"/>
    </row>
    <row r="117" spans="1:14" ht="21.75" thickTop="1" x14ac:dyDescent="0.2">
      <c r="J117" s="9"/>
      <c r="K117" s="9"/>
      <c r="L117" s="9"/>
      <c r="M117" s="9"/>
      <c r="N117" s="9"/>
    </row>
  </sheetData>
  <sortState ref="P4:P117">
    <sortCondition ref="P4"/>
  </sortState>
  <mergeCells count="2">
    <mergeCell ref="N18:N25"/>
    <mergeCell ref="D116:G1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17"/>
  <sheetViews>
    <sheetView topLeftCell="A2" workbookViewId="0">
      <selection activeCell="B115" sqref="B4:B115"/>
    </sheetView>
  </sheetViews>
  <sheetFormatPr defaultRowHeight="21" x14ac:dyDescent="0.2"/>
  <cols>
    <col min="1" max="1" width="22.42578125" style="9" customWidth="1"/>
    <col min="2" max="2" width="9.7109375" style="92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5" ht="30.75" customHeight="1" x14ac:dyDescent="0.2">
      <c r="A1" s="43" t="s">
        <v>127</v>
      </c>
    </row>
    <row r="2" spans="1:15" x14ac:dyDescent="0.2">
      <c r="B2" s="93" t="s">
        <v>410</v>
      </c>
    </row>
    <row r="3" spans="1:15" s="14" customFormat="1" ht="33" customHeight="1" x14ac:dyDescent="0.2">
      <c r="A3" s="13" t="s">
        <v>134</v>
      </c>
      <c r="B3" s="94" t="s">
        <v>376</v>
      </c>
      <c r="C3" s="13" t="s">
        <v>144</v>
      </c>
      <c r="D3" s="13" t="s">
        <v>282</v>
      </c>
      <c r="E3" s="13" t="s">
        <v>283</v>
      </c>
      <c r="F3" s="13" t="s">
        <v>284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5" x14ac:dyDescent="0.2">
      <c r="A4" s="123" t="s">
        <v>285</v>
      </c>
      <c r="B4" s="95" t="s">
        <v>146</v>
      </c>
      <c r="C4" s="30" t="s">
        <v>286</v>
      </c>
      <c r="D4" s="31">
        <v>54.570669132092</v>
      </c>
      <c r="E4" s="32">
        <v>4722</v>
      </c>
      <c r="F4" s="32">
        <v>8653</v>
      </c>
      <c r="G4" s="60">
        <f>IF(D4&lt;=20,2.5,IF(AND(D4&gt;20, D4&lt;30),1.5,IF(AND(D4&gt;30, D4&lt;40),0.5,0)))</f>
        <v>0</v>
      </c>
      <c r="H4" s="31">
        <f>G4*summary!$D$18/SUM('K_4.2'!$G$4:$G$115)</f>
        <v>0</v>
      </c>
    </row>
    <row r="5" spans="1:15" x14ac:dyDescent="0.2">
      <c r="A5" s="122"/>
      <c r="B5" s="96" t="s">
        <v>147</v>
      </c>
      <c r="C5" s="20" t="s">
        <v>287</v>
      </c>
      <c r="D5" s="21">
        <v>39.688552188552002</v>
      </c>
      <c r="E5" s="22">
        <v>943</v>
      </c>
      <c r="F5" s="22">
        <v>2376</v>
      </c>
      <c r="G5" s="61">
        <f t="shared" ref="G5:G66" si="0">IF(D5&lt;=20,2.5,IF(AND(D5&gt;20, D5&lt;30),1.5,IF(AND(D5&gt;30, D5&lt;40),0.5,0)))</f>
        <v>0.5</v>
      </c>
      <c r="H5" s="21">
        <f>G5*summary!$D$18/SUM('K_4.2'!$G$4:$G$115)</f>
        <v>10426.045807453416</v>
      </c>
    </row>
    <row r="6" spans="1:15" x14ac:dyDescent="0.2">
      <c r="A6" s="122"/>
      <c r="B6" s="96" t="s">
        <v>148</v>
      </c>
      <c r="C6" s="20" t="s">
        <v>288</v>
      </c>
      <c r="D6" s="21">
        <v>53.955253695564998</v>
      </c>
      <c r="E6" s="22">
        <v>2701</v>
      </c>
      <c r="F6" s="22">
        <v>5006</v>
      </c>
      <c r="G6" s="61">
        <f t="shared" si="0"/>
        <v>0</v>
      </c>
      <c r="H6" s="21">
        <f>G6*summary!$D$18/SUM('K_4.2'!$G$4:$G$115)</f>
        <v>0</v>
      </c>
    </row>
    <row r="7" spans="1:15" x14ac:dyDescent="0.2">
      <c r="A7" s="122"/>
      <c r="B7" s="96" t="s">
        <v>149</v>
      </c>
      <c r="C7" s="20" t="s">
        <v>289</v>
      </c>
      <c r="D7" s="21">
        <v>31.516234733392</v>
      </c>
      <c r="E7" s="22">
        <v>1058</v>
      </c>
      <c r="F7" s="22">
        <v>3357</v>
      </c>
      <c r="G7" s="61">
        <f t="shared" si="0"/>
        <v>0.5</v>
      </c>
      <c r="H7" s="21">
        <f>G7*summary!$D$18/SUM('K_4.2'!$G$4:$G$115)</f>
        <v>10426.045807453416</v>
      </c>
    </row>
    <row r="8" spans="1:15" x14ac:dyDescent="0.2">
      <c r="A8" s="122"/>
      <c r="B8" s="96" t="s">
        <v>150</v>
      </c>
      <c r="C8" s="20" t="s">
        <v>290</v>
      </c>
      <c r="D8" s="21">
        <v>38.463318676231999</v>
      </c>
      <c r="E8" s="22">
        <v>1662</v>
      </c>
      <c r="F8" s="22">
        <v>4321</v>
      </c>
      <c r="G8" s="61">
        <f t="shared" si="0"/>
        <v>0.5</v>
      </c>
      <c r="H8" s="21">
        <f>G8*summary!$D$18/SUM('K_4.2'!$G$4:$G$115)</f>
        <v>10426.045807453416</v>
      </c>
    </row>
    <row r="9" spans="1:15" x14ac:dyDescent="0.2">
      <c r="A9" s="122"/>
      <c r="B9" s="96" t="s">
        <v>151</v>
      </c>
      <c r="C9" s="20" t="s">
        <v>291</v>
      </c>
      <c r="D9" s="21">
        <v>58.291330645160997</v>
      </c>
      <c r="E9" s="22">
        <v>2313</v>
      </c>
      <c r="F9" s="22">
        <v>3968</v>
      </c>
      <c r="G9" s="61">
        <f t="shared" si="0"/>
        <v>0</v>
      </c>
      <c r="H9" s="21">
        <f>G9*summary!$D$18/SUM('K_4.2'!$G$4:$G$115)</f>
        <v>0</v>
      </c>
    </row>
    <row r="10" spans="1:15" x14ac:dyDescent="0.2">
      <c r="A10" s="122"/>
      <c r="B10" s="96" t="s">
        <v>152</v>
      </c>
      <c r="C10" s="20" t="s">
        <v>292</v>
      </c>
      <c r="D10" s="21">
        <v>39.467312348668003</v>
      </c>
      <c r="E10" s="22">
        <v>1956</v>
      </c>
      <c r="F10" s="22">
        <v>4956</v>
      </c>
      <c r="G10" s="61">
        <f t="shared" si="0"/>
        <v>0.5</v>
      </c>
      <c r="H10" s="21">
        <f>G10*summary!$D$18/SUM('K_4.2'!$G$4:$G$115)</f>
        <v>10426.045807453416</v>
      </c>
      <c r="O10" s="9">
        <v>15.03</v>
      </c>
    </row>
    <row r="11" spans="1:15" x14ac:dyDescent="0.2">
      <c r="A11" s="122"/>
      <c r="B11" s="96" t="s">
        <v>153</v>
      </c>
      <c r="C11" s="20" t="s">
        <v>7</v>
      </c>
      <c r="D11" s="21">
        <v>30.303030303029999</v>
      </c>
      <c r="E11" s="22">
        <v>10</v>
      </c>
      <c r="F11" s="22">
        <v>33</v>
      </c>
      <c r="G11" s="61">
        <f t="shared" si="0"/>
        <v>0.5</v>
      </c>
      <c r="H11" s="21">
        <f>G11*summary!$D$18/SUM('K_4.2'!$G$4:$G$115)</f>
        <v>10426.045807453416</v>
      </c>
      <c r="O11" s="9">
        <v>15.22</v>
      </c>
    </row>
    <row r="12" spans="1:15" x14ac:dyDescent="0.2">
      <c r="A12" s="122"/>
      <c r="B12" s="96" t="s">
        <v>154</v>
      </c>
      <c r="C12" s="20" t="s">
        <v>8</v>
      </c>
      <c r="D12" s="21">
        <v>55.608974358974002</v>
      </c>
      <c r="E12" s="22">
        <v>347</v>
      </c>
      <c r="F12" s="22">
        <v>624</v>
      </c>
      <c r="G12" s="61">
        <f t="shared" si="0"/>
        <v>0</v>
      </c>
      <c r="H12" s="21">
        <f>G12*summary!$D$18/SUM('K_4.2'!$G$4:$G$115)</f>
        <v>0</v>
      </c>
      <c r="O12" s="9">
        <v>15.38</v>
      </c>
    </row>
    <row r="13" spans="1:15" x14ac:dyDescent="0.2">
      <c r="A13" s="122"/>
      <c r="B13" s="96" t="s">
        <v>155</v>
      </c>
      <c r="C13" s="20" t="s">
        <v>9</v>
      </c>
      <c r="D13" s="21">
        <v>30.290456431534999</v>
      </c>
      <c r="E13" s="22">
        <v>73</v>
      </c>
      <c r="F13" s="22">
        <v>241</v>
      </c>
      <c r="G13" s="61">
        <f t="shared" si="0"/>
        <v>0.5</v>
      </c>
      <c r="H13" s="21">
        <f>G13*summary!$D$18/SUM('K_4.2'!$G$4:$G$115)</f>
        <v>10426.045807453416</v>
      </c>
      <c r="J13" s="23" t="s">
        <v>373</v>
      </c>
      <c r="K13" s="24">
        <f>AVERAGE(O10:O104)</f>
        <v>38.339368421052626</v>
      </c>
      <c r="L13" s="9"/>
      <c r="M13" s="9"/>
      <c r="N13" s="9"/>
      <c r="O13" s="9">
        <v>15.76</v>
      </c>
    </row>
    <row r="14" spans="1:15" x14ac:dyDescent="0.2">
      <c r="A14" s="122"/>
      <c r="B14" s="96" t="s">
        <v>156</v>
      </c>
      <c r="C14" s="20" t="s">
        <v>10</v>
      </c>
      <c r="D14" s="21">
        <v>44.704264099036997</v>
      </c>
      <c r="E14" s="22">
        <v>325</v>
      </c>
      <c r="F14" s="22">
        <v>727</v>
      </c>
      <c r="G14" s="61">
        <f t="shared" si="0"/>
        <v>0</v>
      </c>
      <c r="H14" s="21">
        <f>G14*summary!$D$18/SUM('K_4.2'!$G$4:$G$115)</f>
        <v>0</v>
      </c>
      <c r="J14" s="23" t="s">
        <v>374</v>
      </c>
      <c r="K14" s="24">
        <f>STDEV(O10:O104)</f>
        <v>13.074431260607629</v>
      </c>
      <c r="L14" s="9"/>
      <c r="M14" s="9"/>
      <c r="N14" s="9"/>
      <c r="O14" s="9">
        <v>16.170000000000002</v>
      </c>
    </row>
    <row r="15" spans="1:15" x14ac:dyDescent="0.2">
      <c r="A15" s="122"/>
      <c r="B15" s="96" t="s">
        <v>157</v>
      </c>
      <c r="C15" s="20" t="s">
        <v>11</v>
      </c>
      <c r="D15" s="21">
        <v>39.212513484357999</v>
      </c>
      <c r="E15" s="22">
        <v>727</v>
      </c>
      <c r="F15" s="22">
        <v>1854</v>
      </c>
      <c r="G15" s="61">
        <f t="shared" si="0"/>
        <v>0.5</v>
      </c>
      <c r="H15" s="21">
        <f>G15*summary!$D$18/SUM('K_4.2'!$G$4:$G$115)</f>
        <v>10426.045807453416</v>
      </c>
      <c r="J15" s="23" t="s">
        <v>375</v>
      </c>
      <c r="K15" s="24">
        <f>K14/2</f>
        <v>6.5372156303038143</v>
      </c>
      <c r="L15" s="9"/>
      <c r="M15" s="9"/>
      <c r="N15" s="9"/>
      <c r="O15" s="9">
        <v>16.760000000000002</v>
      </c>
    </row>
    <row r="16" spans="1:15" x14ac:dyDescent="0.2">
      <c r="A16" s="122"/>
      <c r="B16" s="96" t="s">
        <v>158</v>
      </c>
      <c r="C16" s="20" t="s">
        <v>12</v>
      </c>
      <c r="D16" s="21">
        <v>32.142857142856997</v>
      </c>
      <c r="E16" s="22">
        <v>171</v>
      </c>
      <c r="F16" s="22">
        <v>532</v>
      </c>
      <c r="G16" s="61">
        <f t="shared" si="0"/>
        <v>0.5</v>
      </c>
      <c r="H16" s="21">
        <f>G16*summary!$D$18/SUM('K_4.2'!$G$4:$G$115)</f>
        <v>10426.045807453416</v>
      </c>
      <c r="J16" s="9"/>
      <c r="K16" s="9"/>
      <c r="L16" s="9"/>
      <c r="M16" s="9"/>
      <c r="N16" s="9"/>
      <c r="O16" s="9">
        <v>16.79</v>
      </c>
    </row>
    <row r="17" spans="1:15" x14ac:dyDescent="0.2">
      <c r="A17" s="122"/>
      <c r="B17" s="96" t="s">
        <v>159</v>
      </c>
      <c r="C17" s="20" t="s">
        <v>13</v>
      </c>
      <c r="D17" s="21">
        <v>33.173076923076003</v>
      </c>
      <c r="E17" s="22">
        <v>276</v>
      </c>
      <c r="F17" s="22">
        <v>832</v>
      </c>
      <c r="G17" s="61">
        <f t="shared" si="0"/>
        <v>0.5</v>
      </c>
      <c r="H17" s="21">
        <f>G17*summary!$D$18/SUM('K_4.2'!$G$4:$G$115)</f>
        <v>10426.045807453416</v>
      </c>
      <c r="J17" s="9"/>
      <c r="K17" s="9"/>
      <c r="L17" s="9"/>
      <c r="M17" s="9"/>
      <c r="N17" s="9"/>
      <c r="O17" s="9">
        <v>20.16</v>
      </c>
    </row>
    <row r="18" spans="1:15" x14ac:dyDescent="0.2">
      <c r="A18" s="122"/>
      <c r="B18" s="96" t="s">
        <v>160</v>
      </c>
      <c r="C18" s="20" t="s">
        <v>14</v>
      </c>
      <c r="D18" s="21">
        <v>35</v>
      </c>
      <c r="E18" s="22">
        <v>140</v>
      </c>
      <c r="F18" s="22">
        <v>400</v>
      </c>
      <c r="G18" s="61">
        <f t="shared" si="0"/>
        <v>0.5</v>
      </c>
      <c r="H18" s="21">
        <f>G18*summary!$D$18/SUM('K_4.2'!$G$4:$G$115)</f>
        <v>10426.045807453416</v>
      </c>
      <c r="J18" s="9">
        <v>5</v>
      </c>
      <c r="K18" s="25">
        <f>K19-K15</f>
        <v>25.264937160445001</v>
      </c>
      <c r="L18" s="9"/>
      <c r="M18" s="9"/>
      <c r="N18" s="289" t="s">
        <v>378</v>
      </c>
      <c r="O18" s="9">
        <v>21.54</v>
      </c>
    </row>
    <row r="19" spans="1:15" x14ac:dyDescent="0.2">
      <c r="A19" s="122"/>
      <c r="B19" s="96" t="s">
        <v>161</v>
      </c>
      <c r="C19" s="20" t="s">
        <v>15</v>
      </c>
      <c r="D19" s="21">
        <v>41.116751269034999</v>
      </c>
      <c r="E19" s="22">
        <v>81</v>
      </c>
      <c r="F19" s="22">
        <v>197</v>
      </c>
      <c r="G19" s="61">
        <f t="shared" si="0"/>
        <v>0</v>
      </c>
      <c r="H19" s="21">
        <f>G19*summary!$D$18/SUM('K_4.2'!$G$4:$G$115)</f>
        <v>0</v>
      </c>
      <c r="J19" s="9">
        <v>4</v>
      </c>
      <c r="K19" s="25">
        <f>K20-K15</f>
        <v>31.802152790748814</v>
      </c>
      <c r="L19" s="9"/>
      <c r="M19" s="9"/>
      <c r="N19" s="289"/>
      <c r="O19" s="9">
        <v>22.3</v>
      </c>
    </row>
    <row r="20" spans="1:15" x14ac:dyDescent="0.2">
      <c r="A20" s="122"/>
      <c r="B20" s="96" t="s">
        <v>162</v>
      </c>
      <c r="C20" s="20" t="s">
        <v>16</v>
      </c>
      <c r="D20" s="21">
        <v>35.78154425612</v>
      </c>
      <c r="E20" s="22">
        <v>190</v>
      </c>
      <c r="F20" s="22">
        <v>531</v>
      </c>
      <c r="G20" s="61">
        <f t="shared" si="0"/>
        <v>0.5</v>
      </c>
      <c r="H20" s="21">
        <f>G20*summary!$D$18/SUM('K_4.2'!$G$4:$G$115)</f>
        <v>10426.045807453416</v>
      </c>
      <c r="J20" s="9">
        <v>3</v>
      </c>
      <c r="K20" s="25">
        <f>K13</f>
        <v>38.339368421052626</v>
      </c>
      <c r="L20" s="9"/>
      <c r="M20" s="9"/>
      <c r="N20" s="289"/>
      <c r="O20" s="9">
        <v>23.5</v>
      </c>
    </row>
    <row r="21" spans="1:15" x14ac:dyDescent="0.2">
      <c r="A21" s="122"/>
      <c r="B21" s="96" t="s">
        <v>163</v>
      </c>
      <c r="C21" s="20" t="s">
        <v>17</v>
      </c>
      <c r="D21" s="21">
        <v>60.377358490566003</v>
      </c>
      <c r="E21" s="22">
        <v>352</v>
      </c>
      <c r="F21" s="22">
        <v>583</v>
      </c>
      <c r="G21" s="61">
        <f t="shared" si="0"/>
        <v>0</v>
      </c>
      <c r="H21" s="21">
        <f>G21*summary!$D$18/SUM('K_4.2'!$G$4:$G$115)</f>
        <v>0</v>
      </c>
      <c r="J21" s="9">
        <v>2</v>
      </c>
      <c r="K21" s="25">
        <f>K20+K15</f>
        <v>44.876584051356438</v>
      </c>
      <c r="L21" s="9"/>
      <c r="M21" s="9"/>
      <c r="N21" s="289"/>
      <c r="O21" s="9">
        <v>24</v>
      </c>
    </row>
    <row r="22" spans="1:15" x14ac:dyDescent="0.2">
      <c r="A22" s="122"/>
      <c r="B22" s="96" t="s">
        <v>164</v>
      </c>
      <c r="C22" s="20" t="s">
        <v>18</v>
      </c>
      <c r="D22" s="21">
        <v>48.762736535662</v>
      </c>
      <c r="E22" s="22">
        <v>335</v>
      </c>
      <c r="F22" s="22">
        <v>687</v>
      </c>
      <c r="G22" s="61">
        <f t="shared" si="0"/>
        <v>0</v>
      </c>
      <c r="H22" s="21">
        <f>G22*summary!$D$18/SUM('K_4.2'!$G$4:$G$115)</f>
        <v>0</v>
      </c>
      <c r="J22" s="9">
        <v>1</v>
      </c>
      <c r="K22" s="25">
        <f>K21+K15</f>
        <v>51.413799681660251</v>
      </c>
      <c r="L22" s="9"/>
      <c r="M22" s="9"/>
      <c r="N22" s="289"/>
      <c r="O22" s="9">
        <v>24.79</v>
      </c>
    </row>
    <row r="23" spans="1:15" x14ac:dyDescent="0.2">
      <c r="A23" s="122"/>
      <c r="B23" s="96" t="s">
        <v>165</v>
      </c>
      <c r="C23" s="20" t="s">
        <v>19</v>
      </c>
      <c r="D23" s="21">
        <v>71.378091872791003</v>
      </c>
      <c r="E23" s="22">
        <v>202</v>
      </c>
      <c r="F23" s="22">
        <v>283</v>
      </c>
      <c r="G23" s="61">
        <f t="shared" si="0"/>
        <v>0</v>
      </c>
      <c r="H23" s="21">
        <f>G23*summary!$D$18/SUM('K_4.2'!$G$4:$G$115)</f>
        <v>0</v>
      </c>
      <c r="J23" s="9"/>
      <c r="K23" s="9"/>
      <c r="L23" s="9"/>
      <c r="M23" s="9"/>
      <c r="N23" s="289"/>
      <c r="O23" s="9">
        <v>24.9</v>
      </c>
    </row>
    <row r="24" spans="1:15" x14ac:dyDescent="0.2">
      <c r="A24" s="122"/>
      <c r="B24" s="96" t="s">
        <v>166</v>
      </c>
      <c r="C24" s="20" t="s">
        <v>20</v>
      </c>
      <c r="D24" s="21">
        <v>58.147512864493997</v>
      </c>
      <c r="E24" s="22">
        <v>678</v>
      </c>
      <c r="F24" s="22">
        <v>1166</v>
      </c>
      <c r="G24" s="61">
        <f t="shared" si="0"/>
        <v>0</v>
      </c>
      <c r="H24" s="21">
        <f>G24*summary!$D$18/SUM('K_4.2'!$G$4:$G$115)</f>
        <v>0</v>
      </c>
      <c r="J24" s="9"/>
      <c r="K24" s="9"/>
      <c r="L24" s="9"/>
      <c r="M24" s="9"/>
      <c r="N24" s="289"/>
      <c r="O24" s="9">
        <v>25.13</v>
      </c>
    </row>
    <row r="25" spans="1:15" x14ac:dyDescent="0.2">
      <c r="A25" s="122"/>
      <c r="B25" s="96" t="s">
        <v>167</v>
      </c>
      <c r="C25" s="20" t="s">
        <v>21</v>
      </c>
      <c r="D25" s="21">
        <v>10.004589261129</v>
      </c>
      <c r="E25" s="22">
        <v>218</v>
      </c>
      <c r="F25" s="22">
        <v>2179</v>
      </c>
      <c r="G25" s="61">
        <f t="shared" si="0"/>
        <v>2.5</v>
      </c>
      <c r="H25" s="21">
        <f>G25*summary!$D$18/SUM('K_4.2'!$G$4:$G$115)</f>
        <v>52130.229037267083</v>
      </c>
      <c r="J25" s="9"/>
      <c r="K25" s="9"/>
      <c r="L25" s="9"/>
      <c r="M25" s="9"/>
      <c r="N25" s="289"/>
      <c r="O25" s="9">
        <v>25.34</v>
      </c>
    </row>
    <row r="26" spans="1:15" x14ac:dyDescent="0.2">
      <c r="A26" s="122"/>
      <c r="B26" s="96" t="s">
        <v>168</v>
      </c>
      <c r="C26" s="20" t="s">
        <v>293</v>
      </c>
      <c r="D26" s="21">
        <v>36.283185840708001</v>
      </c>
      <c r="E26" s="22">
        <v>41</v>
      </c>
      <c r="F26" s="22">
        <v>113</v>
      </c>
      <c r="G26" s="61">
        <f t="shared" si="0"/>
        <v>0.5</v>
      </c>
      <c r="H26" s="21">
        <f>G26*summary!$D$18/SUM('K_4.2'!$G$4:$G$115)</f>
        <v>10426.045807453416</v>
      </c>
      <c r="O26" s="9">
        <v>26.28</v>
      </c>
    </row>
    <row r="27" spans="1:15" x14ac:dyDescent="0.2">
      <c r="A27" s="119"/>
      <c r="B27" s="98" t="s">
        <v>169</v>
      </c>
      <c r="C27" s="26" t="s">
        <v>294</v>
      </c>
      <c r="D27" s="27">
        <v>63.932291666666003</v>
      </c>
      <c r="E27" s="28">
        <v>491</v>
      </c>
      <c r="F27" s="28">
        <v>768</v>
      </c>
      <c r="G27" s="62">
        <f t="shared" si="0"/>
        <v>0</v>
      </c>
      <c r="H27" s="27">
        <f>G27*summary!$D$18/SUM('K_4.2'!$G$4:$G$115)</f>
        <v>0</v>
      </c>
      <c r="O27" s="9">
        <v>26.33</v>
      </c>
    </row>
    <row r="28" spans="1:15" x14ac:dyDescent="0.2">
      <c r="A28" s="123" t="s">
        <v>295</v>
      </c>
      <c r="B28" s="95" t="s">
        <v>170</v>
      </c>
      <c r="C28" s="30" t="s">
        <v>296</v>
      </c>
      <c r="D28" s="31">
        <v>75.342465753423994</v>
      </c>
      <c r="E28" s="32">
        <v>55</v>
      </c>
      <c r="F28" s="32">
        <v>73</v>
      </c>
      <c r="G28" s="63">
        <f t="shared" si="0"/>
        <v>0</v>
      </c>
      <c r="H28" s="31">
        <f>G28*summary!$D$18/SUM('K_4.2'!$G$4:$G$115)</f>
        <v>0</v>
      </c>
      <c r="O28" s="9">
        <v>26.88</v>
      </c>
    </row>
    <row r="29" spans="1:15" x14ac:dyDescent="0.2">
      <c r="A29" s="122"/>
      <c r="B29" s="96" t="s">
        <v>171</v>
      </c>
      <c r="C29" s="20" t="s">
        <v>297</v>
      </c>
      <c r="D29" s="21">
        <v>64.490254271276001</v>
      </c>
      <c r="E29" s="22">
        <v>8040</v>
      </c>
      <c r="F29" s="22">
        <v>12467</v>
      </c>
      <c r="G29" s="61">
        <f t="shared" si="0"/>
        <v>0</v>
      </c>
      <c r="H29" s="21">
        <f>G29*summary!$D$18/SUM('K_4.2'!$G$4:$G$115)</f>
        <v>0</v>
      </c>
      <c r="O29" s="9">
        <v>27.37</v>
      </c>
    </row>
    <row r="30" spans="1:15" x14ac:dyDescent="0.2">
      <c r="A30" s="122"/>
      <c r="B30" s="96" t="s">
        <v>172</v>
      </c>
      <c r="C30" s="20" t="s">
        <v>298</v>
      </c>
      <c r="D30" s="21">
        <v>74.692118226600996</v>
      </c>
      <c r="E30" s="22">
        <v>1213</v>
      </c>
      <c r="F30" s="22">
        <v>1624</v>
      </c>
      <c r="G30" s="61">
        <f t="shared" si="0"/>
        <v>0</v>
      </c>
      <c r="H30" s="21">
        <f>G30*summary!$D$18/SUM('K_4.2'!$G$4:$G$115)</f>
        <v>0</v>
      </c>
      <c r="O30" s="9">
        <v>27.74</v>
      </c>
    </row>
    <row r="31" spans="1:15" x14ac:dyDescent="0.2">
      <c r="A31" s="122"/>
      <c r="B31" s="96" t="s">
        <v>173</v>
      </c>
      <c r="C31" s="20" t="s">
        <v>299</v>
      </c>
      <c r="D31" s="21">
        <v>52.489082969431998</v>
      </c>
      <c r="E31" s="22">
        <v>601</v>
      </c>
      <c r="F31" s="22">
        <v>1145</v>
      </c>
      <c r="G31" s="61">
        <f t="shared" si="0"/>
        <v>0</v>
      </c>
      <c r="H31" s="21">
        <f>G31*summary!$D$18/SUM('K_4.2'!$G$4:$G$115)</f>
        <v>0</v>
      </c>
      <c r="O31" s="9">
        <v>28.44</v>
      </c>
    </row>
    <row r="32" spans="1:15" x14ac:dyDescent="0.2">
      <c r="A32" s="122"/>
      <c r="B32" s="96" t="s">
        <v>174</v>
      </c>
      <c r="C32" s="20" t="s">
        <v>300</v>
      </c>
      <c r="D32" s="21">
        <v>39.084507042253001</v>
      </c>
      <c r="E32" s="22">
        <v>333</v>
      </c>
      <c r="F32" s="22">
        <v>852</v>
      </c>
      <c r="G32" s="61">
        <f t="shared" si="0"/>
        <v>0.5</v>
      </c>
      <c r="H32" s="21">
        <f>G32*summary!$D$18/SUM('K_4.2'!$G$4:$G$115)</f>
        <v>10426.045807453416</v>
      </c>
      <c r="O32" s="9">
        <v>28.67</v>
      </c>
    </row>
    <row r="33" spans="1:15" x14ac:dyDescent="0.2">
      <c r="A33" s="122"/>
      <c r="B33" s="96" t="s">
        <v>175</v>
      </c>
      <c r="C33" s="20" t="s">
        <v>301</v>
      </c>
      <c r="D33" s="21">
        <v>64.709719504239999</v>
      </c>
      <c r="E33" s="22">
        <v>992</v>
      </c>
      <c r="F33" s="22">
        <v>1533</v>
      </c>
      <c r="G33" s="61">
        <f t="shared" si="0"/>
        <v>0</v>
      </c>
      <c r="H33" s="21">
        <f>G33*summary!$D$18/SUM('K_4.2'!$G$4:$G$115)</f>
        <v>0</v>
      </c>
      <c r="J33" s="9"/>
      <c r="K33" s="9"/>
      <c r="L33" s="9"/>
      <c r="M33" s="9"/>
      <c r="N33" s="9"/>
      <c r="O33" s="9">
        <v>28.92</v>
      </c>
    </row>
    <row r="34" spans="1:15" x14ac:dyDescent="0.2">
      <c r="A34" s="122"/>
      <c r="B34" s="96" t="s">
        <v>176</v>
      </c>
      <c r="C34" s="20" t="s">
        <v>302</v>
      </c>
      <c r="D34" s="21">
        <v>70.823030731190002</v>
      </c>
      <c r="E34" s="22">
        <v>2005</v>
      </c>
      <c r="F34" s="22">
        <v>2831</v>
      </c>
      <c r="G34" s="61">
        <f t="shared" si="0"/>
        <v>0</v>
      </c>
      <c r="H34" s="21">
        <f>G34*summary!$D$18/SUM('K_4.2'!$G$4:$G$115)</f>
        <v>0</v>
      </c>
      <c r="J34" s="9"/>
      <c r="K34" s="9"/>
      <c r="L34" s="9"/>
      <c r="M34" s="9"/>
      <c r="N34" s="9"/>
      <c r="O34" s="9">
        <v>29.08</v>
      </c>
    </row>
    <row r="35" spans="1:15" x14ac:dyDescent="0.2">
      <c r="A35" s="122"/>
      <c r="B35" s="96" t="s">
        <v>177</v>
      </c>
      <c r="C35" s="20" t="s">
        <v>303</v>
      </c>
      <c r="D35" s="21">
        <v>25.133689839572</v>
      </c>
      <c r="E35" s="22">
        <v>470</v>
      </c>
      <c r="F35" s="22">
        <v>1870</v>
      </c>
      <c r="G35" s="61">
        <f t="shared" si="0"/>
        <v>1.5</v>
      </c>
      <c r="H35" s="21">
        <f>G35*summary!$D$18/SUM('K_4.2'!$G$4:$G$115)</f>
        <v>31278.137422360247</v>
      </c>
      <c r="J35" s="9"/>
      <c r="K35" s="9"/>
      <c r="L35" s="9"/>
      <c r="M35" s="9"/>
      <c r="N35" s="9"/>
      <c r="O35" s="9">
        <v>29.17</v>
      </c>
    </row>
    <row r="36" spans="1:15" x14ac:dyDescent="0.2">
      <c r="A36" s="122"/>
      <c r="B36" s="96" t="s">
        <v>178</v>
      </c>
      <c r="C36" s="20" t="s">
        <v>304</v>
      </c>
      <c r="D36" s="21">
        <v>39.649122807017001</v>
      </c>
      <c r="E36" s="22">
        <v>339</v>
      </c>
      <c r="F36" s="22">
        <v>855</v>
      </c>
      <c r="G36" s="61">
        <f t="shared" si="0"/>
        <v>0.5</v>
      </c>
      <c r="H36" s="21">
        <f>G36*summary!$D$18/SUM('K_4.2'!$G$4:$G$115)</f>
        <v>10426.045807453416</v>
      </c>
      <c r="J36" s="9"/>
      <c r="K36" s="9"/>
      <c r="L36" s="9"/>
      <c r="M36" s="9"/>
      <c r="N36" s="9"/>
      <c r="O36" s="9">
        <v>30.13</v>
      </c>
    </row>
    <row r="37" spans="1:15" x14ac:dyDescent="0.2">
      <c r="A37" s="122"/>
      <c r="B37" s="96" t="s">
        <v>179</v>
      </c>
      <c r="C37" s="20" t="s">
        <v>305</v>
      </c>
      <c r="D37" s="21">
        <v>33.838383838383002</v>
      </c>
      <c r="E37" s="22">
        <v>134</v>
      </c>
      <c r="F37" s="22">
        <v>396</v>
      </c>
      <c r="G37" s="61">
        <f t="shared" si="0"/>
        <v>0.5</v>
      </c>
      <c r="H37" s="21">
        <f>G37*summary!$D$18/SUM('K_4.2'!$G$4:$G$115)</f>
        <v>10426.045807453416</v>
      </c>
      <c r="J37" s="9"/>
      <c r="K37" s="9"/>
      <c r="L37" s="9"/>
      <c r="M37" s="9"/>
      <c r="N37" s="9"/>
      <c r="O37" s="9">
        <v>30.29</v>
      </c>
    </row>
    <row r="38" spans="1:15" x14ac:dyDescent="0.2">
      <c r="A38" s="122"/>
      <c r="B38" s="96" t="s">
        <v>180</v>
      </c>
      <c r="C38" s="20" t="s">
        <v>306</v>
      </c>
      <c r="D38" s="21">
        <v>28.671875</v>
      </c>
      <c r="E38" s="22">
        <v>367</v>
      </c>
      <c r="F38" s="22">
        <v>1280</v>
      </c>
      <c r="G38" s="61">
        <f t="shared" si="0"/>
        <v>1.5</v>
      </c>
      <c r="H38" s="21">
        <f>G38*summary!$D$18/SUM('K_4.2'!$G$4:$G$115)</f>
        <v>31278.137422360247</v>
      </c>
      <c r="J38" s="9"/>
      <c r="K38" s="9"/>
      <c r="L38" s="9"/>
      <c r="M38" s="9"/>
      <c r="N38" s="9"/>
      <c r="O38" s="9">
        <v>30.3</v>
      </c>
    </row>
    <row r="39" spans="1:15" x14ac:dyDescent="0.2">
      <c r="A39" s="122"/>
      <c r="B39" s="96" t="s">
        <v>181</v>
      </c>
      <c r="C39" s="20" t="s">
        <v>35</v>
      </c>
      <c r="D39" s="21">
        <v>46.341463414633999</v>
      </c>
      <c r="E39" s="22">
        <v>247</v>
      </c>
      <c r="F39" s="22">
        <v>533</v>
      </c>
      <c r="G39" s="61">
        <f t="shared" si="0"/>
        <v>0</v>
      </c>
      <c r="H39" s="21">
        <f>G39*summary!$D$18/SUM('K_4.2'!$G$4:$G$115)</f>
        <v>0</v>
      </c>
      <c r="J39" s="9"/>
      <c r="K39" s="9"/>
      <c r="L39" s="9"/>
      <c r="M39" s="9"/>
      <c r="N39" s="9"/>
      <c r="O39" s="9">
        <v>31.52</v>
      </c>
    </row>
    <row r="40" spans="1:15" x14ac:dyDescent="0.2">
      <c r="A40" s="122"/>
      <c r="B40" s="96" t="s">
        <v>182</v>
      </c>
      <c r="C40" s="20" t="s">
        <v>36</v>
      </c>
      <c r="D40" s="21">
        <v>9.270516717325</v>
      </c>
      <c r="E40" s="22">
        <v>61</v>
      </c>
      <c r="F40" s="22">
        <v>658</v>
      </c>
      <c r="G40" s="61">
        <f t="shared" si="0"/>
        <v>2.5</v>
      </c>
      <c r="H40" s="21">
        <f>G40*summary!$D$18/SUM('K_4.2'!$G$4:$G$115)</f>
        <v>52130.229037267083</v>
      </c>
      <c r="J40" s="9"/>
      <c r="K40" s="9"/>
      <c r="L40" s="9"/>
      <c r="M40" s="9"/>
      <c r="N40" s="9"/>
      <c r="O40" s="9">
        <v>31.83</v>
      </c>
    </row>
    <row r="41" spans="1:15" x14ac:dyDescent="0.2">
      <c r="A41" s="122"/>
      <c r="B41" s="96" t="s">
        <v>183</v>
      </c>
      <c r="C41" s="20" t="s">
        <v>37</v>
      </c>
      <c r="D41" s="21">
        <v>73.913043478259993</v>
      </c>
      <c r="E41" s="22">
        <v>221</v>
      </c>
      <c r="F41" s="22">
        <v>299</v>
      </c>
      <c r="G41" s="61">
        <f t="shared" si="0"/>
        <v>0</v>
      </c>
      <c r="H41" s="21">
        <f>G41*summary!$D$18/SUM('K_4.2'!$G$4:$G$115)</f>
        <v>0</v>
      </c>
      <c r="J41" s="9"/>
      <c r="K41" s="9"/>
      <c r="L41" s="9"/>
      <c r="M41" s="9"/>
      <c r="N41" s="9"/>
      <c r="O41" s="9">
        <v>31.93</v>
      </c>
    </row>
    <row r="42" spans="1:15" x14ac:dyDescent="0.2">
      <c r="A42" s="122"/>
      <c r="B42" s="96" t="s">
        <v>184</v>
      </c>
      <c r="C42" s="20" t="s">
        <v>38</v>
      </c>
      <c r="D42" s="21">
        <v>51.801801801800998</v>
      </c>
      <c r="E42" s="22">
        <v>230</v>
      </c>
      <c r="F42" s="22">
        <v>444</v>
      </c>
      <c r="G42" s="61">
        <f t="shared" si="0"/>
        <v>0</v>
      </c>
      <c r="H42" s="21">
        <f>G42*summary!$D$18/SUM('K_4.2'!$G$4:$G$115)</f>
        <v>0</v>
      </c>
      <c r="J42" s="9"/>
      <c r="K42" s="9"/>
      <c r="L42" s="9"/>
      <c r="M42" s="9"/>
      <c r="N42" s="9"/>
      <c r="O42" s="9">
        <v>32.14</v>
      </c>
    </row>
    <row r="43" spans="1:15" x14ac:dyDescent="0.2">
      <c r="A43" s="122"/>
      <c r="B43" s="96" t="s">
        <v>185</v>
      </c>
      <c r="C43" s="20" t="s">
        <v>39</v>
      </c>
      <c r="D43" s="21">
        <v>52.173913043478002</v>
      </c>
      <c r="E43" s="22">
        <v>36</v>
      </c>
      <c r="F43" s="22">
        <v>69</v>
      </c>
      <c r="G43" s="61">
        <f t="shared" si="0"/>
        <v>0</v>
      </c>
      <c r="H43" s="21">
        <f>G43*summary!$D$18/SUM('K_4.2'!$G$4:$G$115)</f>
        <v>0</v>
      </c>
      <c r="J43" s="9"/>
      <c r="K43" s="9"/>
      <c r="L43" s="9"/>
      <c r="M43" s="9"/>
      <c r="N43" s="9"/>
      <c r="O43" s="9">
        <v>33.17</v>
      </c>
    </row>
    <row r="44" spans="1:15" x14ac:dyDescent="0.2">
      <c r="A44" s="122"/>
      <c r="B44" s="96" t="s">
        <v>187</v>
      </c>
      <c r="C44" s="20" t="s">
        <v>41</v>
      </c>
      <c r="D44" s="21">
        <v>83.892617449664002</v>
      </c>
      <c r="E44" s="22">
        <v>250</v>
      </c>
      <c r="F44" s="22">
        <v>298</v>
      </c>
      <c r="G44" s="61">
        <f t="shared" si="0"/>
        <v>0</v>
      </c>
      <c r="H44" s="21">
        <f>G44*summary!$D$18/SUM('K_4.2'!$G$4:$G$115)</f>
        <v>0</v>
      </c>
      <c r="J44" s="9"/>
      <c r="K44" s="9"/>
      <c r="L44" s="9"/>
      <c r="M44" s="9"/>
      <c r="N44" s="9"/>
      <c r="O44" s="9">
        <v>33.19</v>
      </c>
    </row>
    <row r="45" spans="1:15" x14ac:dyDescent="0.2">
      <c r="A45" s="122"/>
      <c r="B45" s="96" t="s">
        <v>188</v>
      </c>
      <c r="C45" s="20" t="s">
        <v>42</v>
      </c>
      <c r="D45" s="21">
        <v>2.8667790893760001</v>
      </c>
      <c r="E45" s="22">
        <v>17</v>
      </c>
      <c r="F45" s="22">
        <v>593</v>
      </c>
      <c r="G45" s="61">
        <f t="shared" si="0"/>
        <v>2.5</v>
      </c>
      <c r="H45" s="21">
        <f>G45*summary!$D$18/SUM('K_4.2'!$G$4:$G$115)</f>
        <v>52130.229037267083</v>
      </c>
      <c r="J45" s="9"/>
      <c r="K45" s="9"/>
      <c r="L45" s="9"/>
      <c r="M45" s="9"/>
      <c r="N45" s="9"/>
      <c r="O45" s="9">
        <v>33.39</v>
      </c>
    </row>
    <row r="46" spans="1:15" x14ac:dyDescent="0.2">
      <c r="A46" s="122"/>
      <c r="B46" s="96" t="s">
        <v>189</v>
      </c>
      <c r="C46" s="20" t="s">
        <v>43</v>
      </c>
      <c r="D46" s="21">
        <v>41.786743515849999</v>
      </c>
      <c r="E46" s="22">
        <v>145</v>
      </c>
      <c r="F46" s="22">
        <v>347</v>
      </c>
      <c r="G46" s="61">
        <f t="shared" si="0"/>
        <v>0</v>
      </c>
      <c r="H46" s="21">
        <f>G46*summary!$D$18/SUM('K_4.2'!$G$4:$G$115)</f>
        <v>0</v>
      </c>
      <c r="J46" s="9"/>
      <c r="K46" s="9"/>
      <c r="L46" s="9"/>
      <c r="M46" s="9"/>
      <c r="N46" s="9"/>
      <c r="O46" s="9">
        <v>33.46</v>
      </c>
    </row>
    <row r="47" spans="1:15" x14ac:dyDescent="0.2">
      <c r="A47" s="122"/>
      <c r="B47" s="96" t="s">
        <v>190</v>
      </c>
      <c r="C47" s="20" t="s">
        <v>44</v>
      </c>
      <c r="D47" s="21">
        <v>53.443526170798002</v>
      </c>
      <c r="E47" s="22">
        <v>194</v>
      </c>
      <c r="F47" s="22">
        <v>363</v>
      </c>
      <c r="G47" s="61">
        <f t="shared" si="0"/>
        <v>0</v>
      </c>
      <c r="H47" s="21">
        <f>G47*summary!$D$18/SUM('K_4.2'!$G$4:$G$115)</f>
        <v>0</v>
      </c>
      <c r="J47" s="9"/>
      <c r="K47" s="9"/>
      <c r="L47" s="9"/>
      <c r="M47" s="9"/>
      <c r="N47" s="9"/>
      <c r="O47" s="9">
        <v>33.47</v>
      </c>
    </row>
    <row r="48" spans="1:15" x14ac:dyDescent="0.2">
      <c r="A48" s="122"/>
      <c r="B48" s="96" t="s">
        <v>191</v>
      </c>
      <c r="C48" s="20" t="s">
        <v>45</v>
      </c>
      <c r="D48" s="21">
        <v>44.244604316546003</v>
      </c>
      <c r="E48" s="22">
        <v>123</v>
      </c>
      <c r="F48" s="22">
        <v>278</v>
      </c>
      <c r="G48" s="61">
        <f t="shared" si="0"/>
        <v>0</v>
      </c>
      <c r="H48" s="21">
        <f>G48*summary!$D$18/SUM('K_4.2'!$G$4:$G$115)</f>
        <v>0</v>
      </c>
      <c r="J48" s="9"/>
      <c r="K48" s="9"/>
      <c r="L48" s="9"/>
      <c r="M48" s="9"/>
      <c r="N48" s="9"/>
      <c r="O48" s="9">
        <v>33.590000000000003</v>
      </c>
    </row>
    <row r="49" spans="1:15" x14ac:dyDescent="0.2">
      <c r="A49" s="122"/>
      <c r="B49" s="96" t="s">
        <v>192</v>
      </c>
      <c r="C49" s="20" t="s">
        <v>46</v>
      </c>
      <c r="D49" s="21">
        <v>16.171003717472001</v>
      </c>
      <c r="E49" s="22">
        <v>87</v>
      </c>
      <c r="F49" s="22">
        <v>538</v>
      </c>
      <c r="G49" s="61">
        <f t="shared" si="0"/>
        <v>2.5</v>
      </c>
      <c r="H49" s="21">
        <f>G49*summary!$D$18/SUM('K_4.2'!$G$4:$G$115)</f>
        <v>52130.229037267083</v>
      </c>
      <c r="J49" s="9"/>
      <c r="K49" s="9"/>
      <c r="L49" s="9"/>
      <c r="M49" s="9"/>
      <c r="N49" s="9"/>
      <c r="O49" s="9">
        <v>33.700000000000003</v>
      </c>
    </row>
    <row r="50" spans="1:15" x14ac:dyDescent="0.2">
      <c r="A50" s="122"/>
      <c r="B50" s="96" t="s">
        <v>193</v>
      </c>
      <c r="C50" s="20" t="s">
        <v>47</v>
      </c>
      <c r="D50" s="21">
        <v>33.697347893915001</v>
      </c>
      <c r="E50" s="22">
        <v>216</v>
      </c>
      <c r="F50" s="22">
        <v>641</v>
      </c>
      <c r="G50" s="61">
        <f t="shared" si="0"/>
        <v>0.5</v>
      </c>
      <c r="H50" s="21">
        <f>G50*summary!$D$18/SUM('K_4.2'!$G$4:$G$115)</f>
        <v>10426.045807453416</v>
      </c>
      <c r="J50" s="9"/>
      <c r="K50" s="9"/>
      <c r="L50" s="9"/>
      <c r="M50" s="9"/>
      <c r="N50" s="9"/>
      <c r="O50" s="9">
        <v>33.840000000000003</v>
      </c>
    </row>
    <row r="51" spans="1:15" x14ac:dyDescent="0.2">
      <c r="A51" s="122"/>
      <c r="B51" s="96" t="s">
        <v>194</v>
      </c>
      <c r="C51" s="20" t="s">
        <v>48</v>
      </c>
      <c r="D51" s="21">
        <v>0</v>
      </c>
      <c r="E51" s="22">
        <v>0</v>
      </c>
      <c r="F51" s="22">
        <v>4</v>
      </c>
      <c r="G51" s="61">
        <f t="shared" si="0"/>
        <v>2.5</v>
      </c>
      <c r="H51" s="21">
        <f>G51*summary!$D$18/SUM('K_4.2'!$G$4:$G$115)</f>
        <v>52130.229037267083</v>
      </c>
      <c r="J51" s="9"/>
      <c r="K51" s="9"/>
      <c r="L51" s="9"/>
      <c r="M51" s="9"/>
      <c r="N51" s="9"/>
      <c r="O51" s="9">
        <v>33.93</v>
      </c>
    </row>
    <row r="52" spans="1:15" x14ac:dyDescent="0.2">
      <c r="A52" s="122"/>
      <c r="B52" s="96" t="s">
        <v>195</v>
      </c>
      <c r="C52" s="20" t="s">
        <v>49</v>
      </c>
      <c r="D52" s="21">
        <v>63.911845730026997</v>
      </c>
      <c r="E52" s="22">
        <v>464</v>
      </c>
      <c r="F52" s="22">
        <v>726</v>
      </c>
      <c r="G52" s="61">
        <f t="shared" si="0"/>
        <v>0</v>
      </c>
      <c r="H52" s="21">
        <f>G52*summary!$D$18/SUM('K_4.2'!$G$4:$G$115)</f>
        <v>0</v>
      </c>
      <c r="J52" s="9"/>
      <c r="K52" s="9"/>
      <c r="L52" s="9"/>
      <c r="M52" s="9"/>
      <c r="N52" s="9"/>
      <c r="O52" s="9">
        <v>34.14</v>
      </c>
    </row>
    <row r="53" spans="1:15" x14ac:dyDescent="0.2">
      <c r="A53" s="122"/>
      <c r="B53" s="96" t="s">
        <v>196</v>
      </c>
      <c r="C53" s="20" t="s">
        <v>50</v>
      </c>
      <c r="D53" s="21">
        <v>70.967741935483005</v>
      </c>
      <c r="E53" s="22">
        <v>22</v>
      </c>
      <c r="F53" s="22">
        <v>31</v>
      </c>
      <c r="G53" s="61">
        <f t="shared" si="0"/>
        <v>0</v>
      </c>
      <c r="H53" s="21">
        <f>G53*summary!$D$18/SUM('K_4.2'!$G$4:$G$115)</f>
        <v>0</v>
      </c>
      <c r="J53" s="9"/>
      <c r="K53" s="9"/>
      <c r="L53" s="9"/>
      <c r="M53" s="9"/>
      <c r="N53" s="9"/>
      <c r="O53" s="9">
        <v>34.26</v>
      </c>
    </row>
    <row r="54" spans="1:15" x14ac:dyDescent="0.2">
      <c r="A54" s="122"/>
      <c r="B54" s="96" t="s">
        <v>197</v>
      </c>
      <c r="C54" s="20" t="s">
        <v>51</v>
      </c>
      <c r="D54" s="21">
        <v>75</v>
      </c>
      <c r="E54" s="22">
        <v>3</v>
      </c>
      <c r="F54" s="22">
        <v>4</v>
      </c>
      <c r="G54" s="61">
        <f t="shared" si="0"/>
        <v>0</v>
      </c>
      <c r="H54" s="21">
        <f>G54*summary!$D$18/SUM('K_4.2'!$G$4:$G$115)</f>
        <v>0</v>
      </c>
      <c r="J54" s="9"/>
      <c r="K54" s="9"/>
      <c r="L54" s="9"/>
      <c r="M54" s="9"/>
      <c r="N54" s="9"/>
      <c r="O54" s="9">
        <v>34.619999999999997</v>
      </c>
    </row>
    <row r="55" spans="1:15" x14ac:dyDescent="0.2">
      <c r="A55" s="120"/>
      <c r="B55" s="97" t="s">
        <v>198</v>
      </c>
      <c r="C55" s="34" t="s">
        <v>52</v>
      </c>
      <c r="D55" s="35">
        <v>36.093418259022997</v>
      </c>
      <c r="E55" s="36">
        <v>170</v>
      </c>
      <c r="F55" s="36">
        <v>471</v>
      </c>
      <c r="G55" s="64">
        <f t="shared" si="0"/>
        <v>0.5</v>
      </c>
      <c r="H55" s="35">
        <f>G55*summary!$D$18/SUM('K_4.2'!$G$4:$G$115)</f>
        <v>10426.045807453416</v>
      </c>
      <c r="J55" s="9"/>
      <c r="K55" s="9"/>
      <c r="L55" s="9"/>
      <c r="M55" s="9"/>
      <c r="N55" s="9"/>
      <c r="O55" s="9">
        <v>35</v>
      </c>
    </row>
    <row r="56" spans="1:15" x14ac:dyDescent="0.2">
      <c r="A56" s="122" t="s">
        <v>307</v>
      </c>
      <c r="B56" s="96" t="s">
        <v>199</v>
      </c>
      <c r="C56" s="20" t="s">
        <v>308</v>
      </c>
      <c r="D56" s="21">
        <v>50.361083249749001</v>
      </c>
      <c r="E56" s="22">
        <v>5021</v>
      </c>
      <c r="F56" s="22">
        <v>9970</v>
      </c>
      <c r="G56" s="61">
        <f t="shared" si="0"/>
        <v>0</v>
      </c>
      <c r="H56" s="21">
        <f>G56*summary!$D$18/SUM('K_4.2'!$G$4:$G$115)</f>
        <v>0</v>
      </c>
      <c r="J56" s="9"/>
      <c r="K56" s="9"/>
      <c r="L56" s="9"/>
      <c r="M56" s="9"/>
      <c r="N56" s="9"/>
      <c r="O56" s="9">
        <v>36.090000000000003</v>
      </c>
    </row>
    <row r="57" spans="1:15" x14ac:dyDescent="0.2">
      <c r="A57" s="122"/>
      <c r="B57" s="96" t="s">
        <v>200</v>
      </c>
      <c r="C57" s="20" t="s">
        <v>309</v>
      </c>
      <c r="D57" s="21">
        <v>50.496825834943003</v>
      </c>
      <c r="E57" s="22">
        <v>3659</v>
      </c>
      <c r="F57" s="22">
        <v>7246</v>
      </c>
      <c r="G57" s="61">
        <f t="shared" si="0"/>
        <v>0</v>
      </c>
      <c r="H57" s="21">
        <f>G57*summary!$D$18/SUM('K_4.2'!$G$4:$G$115)</f>
        <v>0</v>
      </c>
      <c r="J57" s="9"/>
      <c r="K57" s="9"/>
      <c r="L57" s="9"/>
      <c r="M57" s="9"/>
      <c r="N57" s="9"/>
      <c r="O57" s="9">
        <v>36.28</v>
      </c>
    </row>
    <row r="58" spans="1:15" x14ac:dyDescent="0.2">
      <c r="A58" s="122"/>
      <c r="B58" s="96" t="s">
        <v>201</v>
      </c>
      <c r="C58" s="20" t="s">
        <v>310</v>
      </c>
      <c r="D58" s="21">
        <v>37.377149877149002</v>
      </c>
      <c r="E58" s="22">
        <v>1217</v>
      </c>
      <c r="F58" s="22">
        <v>3256</v>
      </c>
      <c r="G58" s="61">
        <f t="shared" si="0"/>
        <v>0.5</v>
      </c>
      <c r="H58" s="21">
        <f>G58*summary!$D$18/SUM('K_4.2'!$G$4:$G$115)</f>
        <v>10426.045807453416</v>
      </c>
      <c r="J58" s="9"/>
      <c r="K58" s="9"/>
      <c r="L58" s="9"/>
      <c r="M58" s="9"/>
      <c r="N58" s="9"/>
      <c r="O58" s="9">
        <v>37.380000000000003</v>
      </c>
    </row>
    <row r="59" spans="1:15" x14ac:dyDescent="0.2">
      <c r="A59" s="122"/>
      <c r="B59" s="96" t="s">
        <v>202</v>
      </c>
      <c r="C59" s="20" t="s">
        <v>56</v>
      </c>
      <c r="D59" s="21">
        <v>44.348268839103</v>
      </c>
      <c r="E59" s="22">
        <v>871</v>
      </c>
      <c r="F59" s="22">
        <v>1964</v>
      </c>
      <c r="G59" s="61">
        <f t="shared" si="0"/>
        <v>0</v>
      </c>
      <c r="H59" s="21">
        <f>G59*summary!$D$18/SUM('K_4.2'!$G$4:$G$115)</f>
        <v>0</v>
      </c>
      <c r="J59" s="9"/>
      <c r="K59" s="9"/>
      <c r="L59" s="9"/>
      <c r="M59" s="9"/>
      <c r="N59" s="9"/>
      <c r="O59" s="9">
        <v>37.520000000000003</v>
      </c>
    </row>
    <row r="60" spans="1:15" x14ac:dyDescent="0.2">
      <c r="A60" s="122"/>
      <c r="B60" s="96" t="s">
        <v>203</v>
      </c>
      <c r="C60" s="20" t="s">
        <v>311</v>
      </c>
      <c r="D60" s="21">
        <v>33.589990375360003</v>
      </c>
      <c r="E60" s="22">
        <v>698</v>
      </c>
      <c r="F60" s="22">
        <v>2078</v>
      </c>
      <c r="G60" s="61">
        <f t="shared" si="0"/>
        <v>0.5</v>
      </c>
      <c r="H60" s="21">
        <f>G60*summary!$D$18/SUM('K_4.2'!$G$4:$G$115)</f>
        <v>10426.045807453416</v>
      </c>
      <c r="J60" s="9"/>
      <c r="K60" s="9"/>
      <c r="L60" s="9"/>
      <c r="M60" s="9"/>
      <c r="N60" s="9"/>
      <c r="O60" s="9">
        <v>38.46</v>
      </c>
    </row>
    <row r="61" spans="1:15" x14ac:dyDescent="0.2">
      <c r="A61" s="122"/>
      <c r="B61" s="96" t="s">
        <v>204</v>
      </c>
      <c r="C61" s="20" t="s">
        <v>312</v>
      </c>
      <c r="D61" s="21">
        <v>52.715654952076001</v>
      </c>
      <c r="E61" s="22">
        <v>660</v>
      </c>
      <c r="F61" s="22">
        <v>1252</v>
      </c>
      <c r="G61" s="61">
        <f t="shared" si="0"/>
        <v>0</v>
      </c>
      <c r="H61" s="21">
        <f>G61*summary!$D$18/SUM('K_4.2'!$G$4:$G$115)</f>
        <v>0</v>
      </c>
      <c r="J61" s="9"/>
      <c r="K61" s="9"/>
      <c r="L61" s="9"/>
      <c r="M61" s="9"/>
      <c r="N61" s="9"/>
      <c r="O61" s="9">
        <v>39.08</v>
      </c>
    </row>
    <row r="62" spans="1:15" x14ac:dyDescent="0.2">
      <c r="A62" s="122"/>
      <c r="B62" s="96" t="s">
        <v>205</v>
      </c>
      <c r="C62" s="20" t="s">
        <v>313</v>
      </c>
      <c r="D62" s="21">
        <v>48.870204939569</v>
      </c>
      <c r="E62" s="22">
        <v>1860</v>
      </c>
      <c r="F62" s="22">
        <v>3806</v>
      </c>
      <c r="G62" s="61">
        <f t="shared" si="0"/>
        <v>0</v>
      </c>
      <c r="H62" s="21">
        <f>G62*summary!$D$18/SUM('K_4.2'!$G$4:$G$115)</f>
        <v>0</v>
      </c>
      <c r="J62" s="9"/>
      <c r="K62" s="9"/>
      <c r="L62" s="9"/>
      <c r="M62" s="9"/>
      <c r="N62" s="9"/>
      <c r="O62" s="9">
        <v>39.21</v>
      </c>
    </row>
    <row r="63" spans="1:15" x14ac:dyDescent="0.2">
      <c r="A63" s="122"/>
      <c r="B63" s="96" t="s">
        <v>206</v>
      </c>
      <c r="C63" s="20" t="s">
        <v>314</v>
      </c>
      <c r="D63" s="21">
        <v>33.934426229507999</v>
      </c>
      <c r="E63" s="22">
        <v>828</v>
      </c>
      <c r="F63" s="22">
        <v>2440</v>
      </c>
      <c r="G63" s="61">
        <f t="shared" si="0"/>
        <v>0.5</v>
      </c>
      <c r="H63" s="21">
        <f>G63*summary!$D$18/SUM('K_4.2'!$G$4:$G$115)</f>
        <v>10426.045807453416</v>
      </c>
      <c r="J63" s="9"/>
      <c r="K63" s="9"/>
      <c r="L63" s="9"/>
      <c r="M63" s="9"/>
      <c r="N63" s="9"/>
      <c r="O63" s="9">
        <v>39.450000000000003</v>
      </c>
    </row>
    <row r="64" spans="1:15" x14ac:dyDescent="0.2">
      <c r="A64" s="122"/>
      <c r="B64" s="96" t="s">
        <v>207</v>
      </c>
      <c r="C64" s="20" t="s">
        <v>315</v>
      </c>
      <c r="D64" s="21">
        <v>41.788856304985003</v>
      </c>
      <c r="E64" s="22">
        <v>855</v>
      </c>
      <c r="F64" s="22">
        <v>2046</v>
      </c>
      <c r="G64" s="61">
        <f t="shared" si="0"/>
        <v>0</v>
      </c>
      <c r="H64" s="21">
        <f>G64*summary!$D$18/SUM('K_4.2'!$G$4:$G$115)</f>
        <v>0</v>
      </c>
      <c r="J64" s="9"/>
      <c r="K64" s="9"/>
      <c r="L64" s="9"/>
      <c r="M64" s="9"/>
      <c r="N64" s="9"/>
      <c r="O64" s="9">
        <v>39.47</v>
      </c>
    </row>
    <row r="65" spans="1:15" x14ac:dyDescent="0.2">
      <c r="A65" s="122"/>
      <c r="B65" s="96" t="s">
        <v>208</v>
      </c>
      <c r="C65" s="20" t="s">
        <v>316</v>
      </c>
      <c r="D65" s="21">
        <v>35.180722891565999</v>
      </c>
      <c r="E65" s="22">
        <v>584</v>
      </c>
      <c r="F65" s="22">
        <v>1660</v>
      </c>
      <c r="G65" s="61">
        <f t="shared" si="0"/>
        <v>0.5</v>
      </c>
      <c r="H65" s="21">
        <f>G65*summary!$D$18/SUM('K_4.2'!$G$4:$G$115)</f>
        <v>10426.045807453416</v>
      </c>
      <c r="J65" s="9"/>
      <c r="K65" s="9"/>
      <c r="L65" s="9"/>
      <c r="M65" s="9"/>
      <c r="N65" s="9"/>
      <c r="O65" s="9">
        <v>39.619999999999997</v>
      </c>
    </row>
    <row r="66" spans="1:15" x14ac:dyDescent="0.2">
      <c r="A66" s="122"/>
      <c r="B66" s="96" t="s">
        <v>209</v>
      </c>
      <c r="C66" s="20" t="s">
        <v>317</v>
      </c>
      <c r="D66" s="21">
        <v>31.932124951793</v>
      </c>
      <c r="E66" s="22">
        <v>828</v>
      </c>
      <c r="F66" s="22">
        <v>2593</v>
      </c>
      <c r="G66" s="61">
        <f t="shared" si="0"/>
        <v>0.5</v>
      </c>
      <c r="H66" s="21">
        <f>G66*summary!$D$18/SUM('K_4.2'!$G$4:$G$115)</f>
        <v>10426.045807453416</v>
      </c>
      <c r="J66" s="9"/>
      <c r="K66" s="9"/>
      <c r="L66" s="9"/>
      <c r="M66" s="9"/>
      <c r="N66" s="9"/>
      <c r="O66" s="9">
        <v>39.65</v>
      </c>
    </row>
    <row r="67" spans="1:15" x14ac:dyDescent="0.2">
      <c r="A67" s="122"/>
      <c r="B67" s="96" t="s">
        <v>210</v>
      </c>
      <c r="C67" s="20" t="s">
        <v>318</v>
      </c>
      <c r="D67" s="21">
        <v>42.255950327698997</v>
      </c>
      <c r="E67" s="22">
        <v>1225</v>
      </c>
      <c r="F67" s="22">
        <v>2899</v>
      </c>
      <c r="G67" s="61">
        <f t="shared" ref="G67:G115" si="1">IF(D67&lt;=20,2.5,IF(AND(D67&gt;20, D67&lt;30),1.5,IF(AND(D67&gt;30, D67&lt;40),0.5,0)))</f>
        <v>0</v>
      </c>
      <c r="H67" s="21">
        <f>G67*summary!$D$18/SUM('K_4.2'!$G$4:$G$115)</f>
        <v>0</v>
      </c>
      <c r="J67" s="9"/>
      <c r="K67" s="9"/>
      <c r="L67" s="9"/>
      <c r="M67" s="9"/>
      <c r="N67" s="9"/>
      <c r="O67" s="9">
        <v>39.69</v>
      </c>
    </row>
    <row r="68" spans="1:15" x14ac:dyDescent="0.2">
      <c r="A68" s="122"/>
      <c r="B68" s="96" t="s">
        <v>211</v>
      </c>
      <c r="C68" s="20" t="s">
        <v>319</v>
      </c>
      <c r="D68" s="21">
        <v>22.299168975069001</v>
      </c>
      <c r="E68" s="22">
        <v>161</v>
      </c>
      <c r="F68" s="22">
        <v>722</v>
      </c>
      <c r="G68" s="61">
        <f t="shared" si="1"/>
        <v>1.5</v>
      </c>
      <c r="H68" s="21">
        <f>G68*summary!$D$18/SUM('K_4.2'!$G$4:$G$115)</f>
        <v>31278.137422360247</v>
      </c>
      <c r="J68" s="9"/>
      <c r="K68" s="9"/>
      <c r="L68" s="9"/>
      <c r="M68" s="9"/>
      <c r="N68" s="9"/>
      <c r="O68" s="9">
        <v>41.12</v>
      </c>
    </row>
    <row r="69" spans="1:15" x14ac:dyDescent="0.2">
      <c r="A69" s="120"/>
      <c r="B69" s="97" t="s">
        <v>212</v>
      </c>
      <c r="C69" s="34" t="s">
        <v>320</v>
      </c>
      <c r="D69" s="35">
        <v>67.035942885278004</v>
      </c>
      <c r="E69" s="36">
        <v>2723</v>
      </c>
      <c r="F69" s="36">
        <v>4062</v>
      </c>
      <c r="G69" s="64">
        <f t="shared" si="1"/>
        <v>0</v>
      </c>
      <c r="H69" s="35">
        <f>G69*summary!$D$18/SUM('K_4.2'!$G$4:$G$115)</f>
        <v>0</v>
      </c>
      <c r="J69" s="9"/>
      <c r="K69" s="9"/>
      <c r="L69" s="9"/>
      <c r="M69" s="9"/>
      <c r="N69" s="9"/>
      <c r="O69" s="9">
        <v>41.79</v>
      </c>
    </row>
    <row r="70" spans="1:15" x14ac:dyDescent="0.2">
      <c r="A70" s="118"/>
      <c r="B70" s="95" t="s">
        <v>213</v>
      </c>
      <c r="C70" s="30" t="s">
        <v>321</v>
      </c>
      <c r="D70" s="31">
        <v>16.759776536312</v>
      </c>
      <c r="E70" s="32">
        <v>240</v>
      </c>
      <c r="F70" s="32">
        <v>1432</v>
      </c>
      <c r="G70" s="63">
        <f t="shared" si="1"/>
        <v>2.5</v>
      </c>
      <c r="H70" s="31">
        <f>G70*summary!$D$18/SUM('K_4.2'!$G$4:$G$115)</f>
        <v>52130.229037267083</v>
      </c>
      <c r="J70" s="9"/>
      <c r="K70" s="9"/>
      <c r="L70" s="9"/>
      <c r="M70" s="9"/>
      <c r="N70" s="9"/>
      <c r="O70" s="9">
        <v>41.79</v>
      </c>
    </row>
    <row r="71" spans="1:15" x14ac:dyDescent="0.2">
      <c r="A71" s="121"/>
      <c r="B71" s="96" t="s">
        <v>214</v>
      </c>
      <c r="C71" s="20" t="s">
        <v>322</v>
      </c>
      <c r="D71" s="21">
        <v>15.033783783783001</v>
      </c>
      <c r="E71" s="22">
        <v>178</v>
      </c>
      <c r="F71" s="22">
        <v>1184</v>
      </c>
      <c r="G71" s="61">
        <f t="shared" si="1"/>
        <v>2.5</v>
      </c>
      <c r="H71" s="21">
        <f>G71*summary!$D$18/SUM('K_4.2'!$G$4:$G$115)</f>
        <v>52130.229037267083</v>
      </c>
      <c r="J71" s="9"/>
      <c r="K71" s="9"/>
      <c r="L71" s="9"/>
      <c r="M71" s="9"/>
      <c r="N71" s="9"/>
      <c r="O71" s="9">
        <v>42.26</v>
      </c>
    </row>
    <row r="72" spans="1:15" x14ac:dyDescent="0.2">
      <c r="A72" s="122" t="s">
        <v>323</v>
      </c>
      <c r="B72" s="96" t="s">
        <v>215</v>
      </c>
      <c r="C72" s="20" t="s">
        <v>324</v>
      </c>
      <c r="D72" s="21">
        <v>34.260131950988999</v>
      </c>
      <c r="E72" s="22">
        <v>727</v>
      </c>
      <c r="F72" s="22">
        <v>2122</v>
      </c>
      <c r="G72" s="61">
        <f t="shared" si="1"/>
        <v>0.5</v>
      </c>
      <c r="H72" s="21">
        <f>G72*summary!$D$18/SUM('K_4.2'!$G$4:$G$115)</f>
        <v>10426.045807453416</v>
      </c>
      <c r="J72" s="9"/>
      <c r="K72" s="9"/>
      <c r="L72" s="9"/>
      <c r="M72" s="9"/>
      <c r="N72" s="9"/>
      <c r="O72" s="9">
        <v>43.09</v>
      </c>
    </row>
    <row r="73" spans="1:15" x14ac:dyDescent="0.2">
      <c r="A73" s="122"/>
      <c r="B73" s="96" t="s">
        <v>216</v>
      </c>
      <c r="C73" s="20" t="s">
        <v>325</v>
      </c>
      <c r="D73" s="21">
        <v>5.6272757365109998</v>
      </c>
      <c r="E73" s="22">
        <v>170</v>
      </c>
      <c r="F73" s="22">
        <v>3021</v>
      </c>
      <c r="G73" s="61">
        <f t="shared" si="1"/>
        <v>2.5</v>
      </c>
      <c r="H73" s="21">
        <f>G73*summary!$D$18/SUM('K_4.2'!$G$4:$G$115)</f>
        <v>52130.229037267083</v>
      </c>
      <c r="J73" s="9"/>
      <c r="K73" s="9"/>
      <c r="L73" s="9"/>
      <c r="M73" s="9"/>
      <c r="N73" s="9"/>
      <c r="O73" s="9">
        <v>43.53</v>
      </c>
    </row>
    <row r="74" spans="1:15" x14ac:dyDescent="0.2">
      <c r="A74" s="122"/>
      <c r="B74" s="96" t="s">
        <v>217</v>
      </c>
      <c r="C74" s="20" t="s">
        <v>326</v>
      </c>
      <c r="D74" s="21">
        <v>29.166666666666</v>
      </c>
      <c r="E74" s="22">
        <v>196</v>
      </c>
      <c r="F74" s="22">
        <v>672</v>
      </c>
      <c r="G74" s="61">
        <f t="shared" si="1"/>
        <v>1.5</v>
      </c>
      <c r="H74" s="21">
        <f>G74*summary!$D$18/SUM('K_4.2'!$G$4:$G$115)</f>
        <v>31278.137422360247</v>
      </c>
      <c r="J74" s="9"/>
      <c r="K74" s="9"/>
      <c r="L74" s="9"/>
      <c r="M74" s="9"/>
      <c r="N74" s="9"/>
      <c r="O74" s="9">
        <v>44.24</v>
      </c>
    </row>
    <row r="75" spans="1:15" x14ac:dyDescent="0.2">
      <c r="A75" s="122"/>
      <c r="B75" s="96" t="s">
        <v>218</v>
      </c>
      <c r="C75" s="20" t="s">
        <v>327</v>
      </c>
      <c r="D75" s="21">
        <v>16.786447638603001</v>
      </c>
      <c r="E75" s="22">
        <v>327</v>
      </c>
      <c r="F75" s="22">
        <v>1948</v>
      </c>
      <c r="G75" s="61">
        <f t="shared" si="1"/>
        <v>2.5</v>
      </c>
      <c r="H75" s="21">
        <f>G75*summary!$D$18/SUM('K_4.2'!$G$4:$G$115)</f>
        <v>52130.229037267083</v>
      </c>
      <c r="J75" s="9"/>
      <c r="K75" s="9"/>
      <c r="L75" s="9"/>
      <c r="M75" s="9"/>
      <c r="N75" s="9"/>
      <c r="O75" s="9">
        <v>44.35</v>
      </c>
    </row>
    <row r="76" spans="1:15" x14ac:dyDescent="0.2">
      <c r="A76" s="120"/>
      <c r="B76" s="97" t="s">
        <v>219</v>
      </c>
      <c r="C76" s="34" t="s">
        <v>328</v>
      </c>
      <c r="D76" s="35">
        <v>28.443113772455</v>
      </c>
      <c r="E76" s="36">
        <v>475</v>
      </c>
      <c r="F76" s="36">
        <v>1670</v>
      </c>
      <c r="G76" s="64">
        <f t="shared" si="1"/>
        <v>1.5</v>
      </c>
      <c r="H76" s="35">
        <f>G76*summary!$D$18/SUM('K_4.2'!$G$4:$G$115)</f>
        <v>31278.137422360247</v>
      </c>
      <c r="J76" s="9"/>
      <c r="K76" s="9"/>
      <c r="L76" s="9"/>
      <c r="M76" s="9"/>
      <c r="N76" s="9"/>
      <c r="O76" s="9">
        <v>44.7</v>
      </c>
    </row>
    <row r="77" spans="1:15" x14ac:dyDescent="0.2">
      <c r="A77" s="118"/>
      <c r="B77" s="95" t="s">
        <v>220</v>
      </c>
      <c r="C77" s="30" t="s">
        <v>329</v>
      </c>
      <c r="D77" s="31">
        <v>26.882057716436002</v>
      </c>
      <c r="E77" s="32">
        <v>857</v>
      </c>
      <c r="F77" s="32">
        <v>3188</v>
      </c>
      <c r="G77" s="63">
        <f t="shared" si="1"/>
        <v>1.5</v>
      </c>
      <c r="H77" s="31">
        <f>G77*summary!$D$18/SUM('K_4.2'!$G$4:$G$115)</f>
        <v>31278.137422360247</v>
      </c>
      <c r="J77" s="9"/>
      <c r="K77" s="9"/>
      <c r="L77" s="9"/>
      <c r="M77" s="9"/>
      <c r="N77" s="9"/>
      <c r="O77" s="9">
        <v>45.05</v>
      </c>
    </row>
    <row r="78" spans="1:15" x14ac:dyDescent="0.2">
      <c r="A78" s="121"/>
      <c r="B78" s="96" t="s">
        <v>221</v>
      </c>
      <c r="C78" s="20" t="s">
        <v>330</v>
      </c>
      <c r="D78" s="21">
        <v>50.587248322146998</v>
      </c>
      <c r="E78" s="22">
        <v>603</v>
      </c>
      <c r="F78" s="22">
        <v>1192</v>
      </c>
      <c r="G78" s="61">
        <f t="shared" si="1"/>
        <v>0</v>
      </c>
      <c r="H78" s="21">
        <f>G78*summary!$D$18/SUM('K_4.2'!$G$4:$G$115)</f>
        <v>0</v>
      </c>
      <c r="J78" s="9"/>
      <c r="K78" s="9"/>
      <c r="L78" s="9"/>
      <c r="M78" s="9"/>
      <c r="N78" s="9"/>
      <c r="O78" s="9">
        <v>46.34</v>
      </c>
    </row>
    <row r="79" spans="1:15" x14ac:dyDescent="0.2">
      <c r="A79" s="122" t="s">
        <v>331</v>
      </c>
      <c r="B79" s="96" t="s">
        <v>222</v>
      </c>
      <c r="C79" s="20" t="s">
        <v>332</v>
      </c>
      <c r="D79" s="21">
        <v>43.531446929445003</v>
      </c>
      <c r="E79" s="22">
        <v>3523</v>
      </c>
      <c r="F79" s="22">
        <v>8093</v>
      </c>
      <c r="G79" s="61">
        <f t="shared" si="1"/>
        <v>0</v>
      </c>
      <c r="H79" s="21">
        <f>G79*summary!$D$18/SUM('K_4.2'!$G$4:$G$115)</f>
        <v>0</v>
      </c>
      <c r="J79" s="9"/>
      <c r="K79" s="9"/>
      <c r="L79" s="9"/>
      <c r="M79" s="9"/>
      <c r="N79" s="9"/>
      <c r="O79" s="9">
        <v>48.22</v>
      </c>
    </row>
    <row r="80" spans="1:15" x14ac:dyDescent="0.2">
      <c r="A80" s="122"/>
      <c r="B80" s="96" t="s">
        <v>223</v>
      </c>
      <c r="C80" s="20" t="s">
        <v>333</v>
      </c>
      <c r="D80" s="21">
        <v>24.901065449010002</v>
      </c>
      <c r="E80" s="22">
        <v>818</v>
      </c>
      <c r="F80" s="22">
        <v>3285</v>
      </c>
      <c r="G80" s="61">
        <f t="shared" si="1"/>
        <v>1.5</v>
      </c>
      <c r="H80" s="21">
        <f>G80*summary!$D$18/SUM('K_4.2'!$G$4:$G$115)</f>
        <v>31278.137422360247</v>
      </c>
      <c r="J80" s="9"/>
      <c r="K80" s="9"/>
      <c r="L80" s="9"/>
      <c r="M80" s="9"/>
      <c r="N80" s="9"/>
      <c r="O80" s="9">
        <v>48.76</v>
      </c>
    </row>
    <row r="81" spans="1:15" x14ac:dyDescent="0.2">
      <c r="A81" s="122"/>
      <c r="B81" s="96" t="s">
        <v>224</v>
      </c>
      <c r="C81" s="20" t="s">
        <v>334</v>
      </c>
      <c r="D81" s="21">
        <v>43.093607305935997</v>
      </c>
      <c r="E81" s="22">
        <v>1510</v>
      </c>
      <c r="F81" s="22">
        <v>3504</v>
      </c>
      <c r="G81" s="61">
        <f t="shared" si="1"/>
        <v>0</v>
      </c>
      <c r="H81" s="21">
        <f>G81*summary!$D$18/SUM('K_4.2'!$G$4:$G$115)</f>
        <v>0</v>
      </c>
      <c r="J81" s="9"/>
      <c r="K81" s="9"/>
      <c r="L81" s="9"/>
      <c r="M81" s="9"/>
      <c r="N81" s="9"/>
      <c r="O81" s="9">
        <v>48.87</v>
      </c>
    </row>
    <row r="82" spans="1:15" x14ac:dyDescent="0.2">
      <c r="A82" s="122"/>
      <c r="B82" s="96" t="s">
        <v>225</v>
      </c>
      <c r="C82" s="20" t="s">
        <v>335</v>
      </c>
      <c r="D82" s="21">
        <v>37.51617076326</v>
      </c>
      <c r="E82" s="22">
        <v>1450</v>
      </c>
      <c r="F82" s="22">
        <v>3865</v>
      </c>
      <c r="G82" s="61">
        <f t="shared" si="1"/>
        <v>0.5</v>
      </c>
      <c r="H82" s="21">
        <f>G82*summary!$D$18/SUM('K_4.2'!$G$4:$G$115)</f>
        <v>10426.045807453416</v>
      </c>
      <c r="J82" s="9"/>
      <c r="K82" s="9"/>
      <c r="L82" s="9"/>
      <c r="M82" s="9"/>
      <c r="N82" s="9"/>
      <c r="O82" s="9">
        <v>48.99</v>
      </c>
    </row>
    <row r="83" spans="1:15" x14ac:dyDescent="0.2">
      <c r="A83" s="122"/>
      <c r="B83" s="96" t="s">
        <v>226</v>
      </c>
      <c r="C83" s="20" t="s">
        <v>336</v>
      </c>
      <c r="D83" s="21">
        <v>59.258411535820002</v>
      </c>
      <c r="E83" s="22">
        <v>2589</v>
      </c>
      <c r="F83" s="22">
        <v>4369</v>
      </c>
      <c r="G83" s="61">
        <f t="shared" si="1"/>
        <v>0</v>
      </c>
      <c r="H83" s="21">
        <f>G83*summary!$D$18/SUM('K_4.2'!$G$4:$G$115)</f>
        <v>0</v>
      </c>
      <c r="J83" s="9"/>
      <c r="K83" s="9"/>
      <c r="L83" s="9"/>
      <c r="M83" s="9"/>
      <c r="N83" s="9"/>
      <c r="O83" s="9">
        <v>50.36</v>
      </c>
    </row>
    <row r="84" spans="1:15" x14ac:dyDescent="0.2">
      <c r="A84" s="122"/>
      <c r="B84" s="96" t="s">
        <v>227</v>
      </c>
      <c r="C84" s="20" t="s">
        <v>337</v>
      </c>
      <c r="D84" s="21">
        <v>23.500731350559999</v>
      </c>
      <c r="E84" s="22">
        <v>482</v>
      </c>
      <c r="F84" s="22">
        <v>2051</v>
      </c>
      <c r="G84" s="61">
        <f t="shared" si="1"/>
        <v>1.5</v>
      </c>
      <c r="H84" s="21">
        <f>G84*summary!$D$18/SUM('K_4.2'!$G$4:$G$115)</f>
        <v>31278.137422360247</v>
      </c>
      <c r="J84" s="9"/>
      <c r="K84" s="9"/>
      <c r="L84" s="9"/>
      <c r="M84" s="9"/>
      <c r="N84" s="9"/>
      <c r="O84" s="9">
        <v>50.5</v>
      </c>
    </row>
    <row r="85" spans="1:15" x14ac:dyDescent="0.2">
      <c r="A85" s="122"/>
      <c r="B85" s="96" t="s">
        <v>228</v>
      </c>
      <c r="C85" s="20" t="s">
        <v>338</v>
      </c>
      <c r="D85" s="21">
        <v>39.621955652490001</v>
      </c>
      <c r="E85" s="22">
        <v>1090</v>
      </c>
      <c r="F85" s="22">
        <v>2751</v>
      </c>
      <c r="G85" s="61">
        <f t="shared" si="1"/>
        <v>0.5</v>
      </c>
      <c r="H85" s="21">
        <f>G85*summary!$D$18/SUM('K_4.2'!$G$4:$G$115)</f>
        <v>10426.045807453416</v>
      </c>
      <c r="J85" s="9"/>
      <c r="K85" s="9"/>
      <c r="L85" s="9"/>
      <c r="M85" s="9"/>
      <c r="N85" s="9"/>
      <c r="O85" s="9">
        <v>50.59</v>
      </c>
    </row>
    <row r="86" spans="1:15" x14ac:dyDescent="0.2">
      <c r="A86" s="122"/>
      <c r="B86" s="96" t="s">
        <v>229</v>
      </c>
      <c r="C86" s="20" t="s">
        <v>339</v>
      </c>
      <c r="D86" s="21">
        <v>15.764546684709</v>
      </c>
      <c r="E86" s="22">
        <v>233</v>
      </c>
      <c r="F86" s="22">
        <v>1478</v>
      </c>
      <c r="G86" s="61">
        <f t="shared" si="1"/>
        <v>2.5</v>
      </c>
      <c r="H86" s="21">
        <f>G86*summary!$D$18/SUM('K_4.2'!$G$4:$G$115)</f>
        <v>52130.229037267083</v>
      </c>
      <c r="J86" s="9"/>
      <c r="K86" s="9"/>
      <c r="L86" s="9"/>
      <c r="M86" s="9"/>
      <c r="N86" s="9"/>
      <c r="O86" s="9">
        <v>51.8</v>
      </c>
    </row>
    <row r="87" spans="1:15" x14ac:dyDescent="0.2">
      <c r="A87" s="122"/>
      <c r="B87" s="96" t="s">
        <v>230</v>
      </c>
      <c r="C87" s="20" t="s">
        <v>340</v>
      </c>
      <c r="D87" s="21">
        <v>27.742837176799</v>
      </c>
      <c r="E87" s="22">
        <v>397</v>
      </c>
      <c r="F87" s="22">
        <v>1431</v>
      </c>
      <c r="G87" s="61">
        <f t="shared" si="1"/>
        <v>1.5</v>
      </c>
      <c r="H87" s="21">
        <f>G87*summary!$D$18/SUM('K_4.2'!$G$4:$G$115)</f>
        <v>31278.137422360247</v>
      </c>
      <c r="J87" s="9"/>
      <c r="K87" s="9"/>
      <c r="L87" s="9"/>
      <c r="M87" s="9"/>
      <c r="N87" s="9"/>
      <c r="O87" s="9">
        <v>52.17</v>
      </c>
    </row>
    <row r="88" spans="1:15" x14ac:dyDescent="0.2">
      <c r="A88" s="122"/>
      <c r="B88" s="96" t="s">
        <v>231</v>
      </c>
      <c r="C88" s="20" t="s">
        <v>341</v>
      </c>
      <c r="D88" s="21">
        <v>24</v>
      </c>
      <c r="E88" s="22">
        <v>414</v>
      </c>
      <c r="F88" s="22">
        <v>1725</v>
      </c>
      <c r="G88" s="61">
        <f t="shared" si="1"/>
        <v>1.5</v>
      </c>
      <c r="H88" s="21">
        <f>G88*summary!$D$18/SUM('K_4.2'!$G$4:$G$115)</f>
        <v>31278.137422360247</v>
      </c>
      <c r="J88" s="9"/>
      <c r="K88" s="9"/>
      <c r="L88" s="9"/>
      <c r="M88" s="9"/>
      <c r="N88" s="9"/>
      <c r="O88" s="9">
        <v>52.42</v>
      </c>
    </row>
    <row r="89" spans="1:15" x14ac:dyDescent="0.2">
      <c r="A89" s="120"/>
      <c r="B89" s="97" t="s">
        <v>232</v>
      </c>
      <c r="C89" s="34" t="s">
        <v>342</v>
      </c>
      <c r="D89" s="35">
        <v>48.216007714561002</v>
      </c>
      <c r="E89" s="36">
        <v>500</v>
      </c>
      <c r="F89" s="36">
        <v>1037</v>
      </c>
      <c r="G89" s="64">
        <f t="shared" si="1"/>
        <v>0</v>
      </c>
      <c r="H89" s="35">
        <f>G89*summary!$D$18/SUM('K_4.2'!$G$4:$G$115)</f>
        <v>0</v>
      </c>
      <c r="J89" s="9"/>
      <c r="K89" s="9"/>
      <c r="L89" s="9"/>
      <c r="M89" s="9"/>
      <c r="N89" s="9"/>
      <c r="O89" s="9">
        <v>52.49</v>
      </c>
    </row>
    <row r="90" spans="1:15" x14ac:dyDescent="0.2">
      <c r="A90" s="118"/>
      <c r="B90" s="95" t="s">
        <v>233</v>
      </c>
      <c r="C90" s="30" t="s">
        <v>343</v>
      </c>
      <c r="D90" s="31">
        <v>33.388981636060002</v>
      </c>
      <c r="E90" s="32">
        <v>1000</v>
      </c>
      <c r="F90" s="32">
        <v>2995</v>
      </c>
      <c r="G90" s="63">
        <f t="shared" si="1"/>
        <v>0.5</v>
      </c>
      <c r="H90" s="31">
        <f>G90*summary!$D$18/SUM('K_4.2'!$G$4:$G$115)</f>
        <v>10426.045807453416</v>
      </c>
      <c r="J90" s="9"/>
      <c r="K90" s="9"/>
      <c r="L90" s="9"/>
      <c r="M90" s="9"/>
      <c r="N90" s="9"/>
      <c r="O90" s="9">
        <v>52.72</v>
      </c>
    </row>
    <row r="91" spans="1:15" x14ac:dyDescent="0.2">
      <c r="A91" s="121"/>
      <c r="B91" s="96" t="s">
        <v>234</v>
      </c>
      <c r="C91" s="20" t="s">
        <v>344</v>
      </c>
      <c r="D91" s="21">
        <v>34.615384615384002</v>
      </c>
      <c r="E91" s="22">
        <v>9</v>
      </c>
      <c r="F91" s="22">
        <v>26</v>
      </c>
      <c r="G91" s="61">
        <f t="shared" si="1"/>
        <v>0.5</v>
      </c>
      <c r="H91" s="21">
        <f>G91*summary!$D$18/SUM('K_4.2'!$G$4:$G$115)</f>
        <v>10426.045807453416</v>
      </c>
      <c r="J91" s="9"/>
      <c r="K91" s="9"/>
      <c r="L91" s="9"/>
      <c r="M91" s="9"/>
      <c r="N91" s="9"/>
      <c r="O91" s="9">
        <v>53.44</v>
      </c>
    </row>
    <row r="92" spans="1:15" x14ac:dyDescent="0.2">
      <c r="A92" s="122" t="s">
        <v>345</v>
      </c>
      <c r="B92" s="96" t="s">
        <v>235</v>
      </c>
      <c r="C92" s="20" t="s">
        <v>346</v>
      </c>
      <c r="D92" s="21">
        <v>26.275285839929001</v>
      </c>
      <c r="E92" s="22">
        <v>1195</v>
      </c>
      <c r="F92" s="22">
        <v>4548</v>
      </c>
      <c r="G92" s="61">
        <f t="shared" si="1"/>
        <v>1.5</v>
      </c>
      <c r="H92" s="21">
        <f>G92*summary!$D$18/SUM('K_4.2'!$G$4:$G$115)</f>
        <v>31278.137422360247</v>
      </c>
      <c r="J92" s="9"/>
      <c r="K92" s="9"/>
      <c r="L92" s="9"/>
      <c r="M92" s="9"/>
      <c r="N92" s="9"/>
      <c r="O92" s="9">
        <v>53.96</v>
      </c>
    </row>
    <row r="93" spans="1:15" x14ac:dyDescent="0.2">
      <c r="A93" s="122"/>
      <c r="B93" s="96" t="s">
        <v>236</v>
      </c>
      <c r="C93" s="20" t="s">
        <v>347</v>
      </c>
      <c r="D93" s="21">
        <v>33.456391324411001</v>
      </c>
      <c r="E93" s="22">
        <v>725</v>
      </c>
      <c r="F93" s="22">
        <v>2167</v>
      </c>
      <c r="G93" s="61">
        <f t="shared" si="1"/>
        <v>0.5</v>
      </c>
      <c r="H93" s="21">
        <f>G93*summary!$D$18/SUM('K_4.2'!$G$4:$G$115)</f>
        <v>10426.045807453416</v>
      </c>
      <c r="J93" s="9"/>
      <c r="K93" s="9"/>
      <c r="L93" s="9"/>
      <c r="M93" s="9"/>
      <c r="N93" s="9"/>
      <c r="O93" s="9">
        <v>54.57</v>
      </c>
    </row>
    <row r="94" spans="1:15" x14ac:dyDescent="0.2">
      <c r="A94" s="122"/>
      <c r="B94" s="96" t="s">
        <v>237</v>
      </c>
      <c r="C94" s="20" t="s">
        <v>348</v>
      </c>
      <c r="D94" s="21">
        <v>45.050055617352001</v>
      </c>
      <c r="E94" s="22">
        <v>405</v>
      </c>
      <c r="F94" s="22">
        <v>899</v>
      </c>
      <c r="G94" s="61">
        <f t="shared" si="1"/>
        <v>0</v>
      </c>
      <c r="H94" s="21">
        <f>G94*summary!$D$18/SUM('K_4.2'!$G$4:$G$115)</f>
        <v>0</v>
      </c>
      <c r="J94" s="9"/>
      <c r="K94" s="9"/>
      <c r="L94" s="9"/>
      <c r="M94" s="9"/>
      <c r="N94" s="9"/>
      <c r="O94" s="9">
        <v>55.61</v>
      </c>
    </row>
    <row r="95" spans="1:15" x14ac:dyDescent="0.2">
      <c r="A95" s="120"/>
      <c r="B95" s="97" t="s">
        <v>238</v>
      </c>
      <c r="C95" s="34" t="s">
        <v>349</v>
      </c>
      <c r="D95" s="35">
        <v>39.453860640301002</v>
      </c>
      <c r="E95" s="36">
        <v>419</v>
      </c>
      <c r="F95" s="36">
        <v>1062</v>
      </c>
      <c r="G95" s="64">
        <f t="shared" si="1"/>
        <v>0.5</v>
      </c>
      <c r="H95" s="35">
        <f>G95*summary!$D$18/SUM('K_4.2'!$G$4:$G$115)</f>
        <v>10426.045807453416</v>
      </c>
      <c r="J95" s="9"/>
      <c r="K95" s="9"/>
      <c r="L95" s="9"/>
      <c r="M95" s="9"/>
      <c r="N95" s="9"/>
      <c r="O95" s="9">
        <v>56.9</v>
      </c>
    </row>
    <row r="96" spans="1:15" x14ac:dyDescent="0.2">
      <c r="A96" s="118"/>
      <c r="B96" s="95" t="s">
        <v>239</v>
      </c>
      <c r="C96" s="30" t="s">
        <v>350</v>
      </c>
      <c r="D96" s="31">
        <v>26.327433628318001</v>
      </c>
      <c r="E96" s="32">
        <v>238</v>
      </c>
      <c r="F96" s="32">
        <v>904</v>
      </c>
      <c r="G96" s="63">
        <f t="shared" si="1"/>
        <v>1.5</v>
      </c>
      <c r="H96" s="31">
        <f>G96*summary!$D$18/SUM('K_4.2'!$G$4:$G$115)</f>
        <v>31278.137422360247</v>
      </c>
      <c r="J96" s="9"/>
      <c r="K96" s="9"/>
      <c r="L96" s="9"/>
      <c r="M96" s="9"/>
      <c r="N96" s="9"/>
      <c r="O96" s="9">
        <v>58.15</v>
      </c>
    </row>
    <row r="97" spans="1:15" x14ac:dyDescent="0.2">
      <c r="A97" s="121"/>
      <c r="B97" s="96" t="s">
        <v>240</v>
      </c>
      <c r="C97" s="20" t="s">
        <v>351</v>
      </c>
      <c r="D97" s="21">
        <v>31.828703703702999</v>
      </c>
      <c r="E97" s="22">
        <v>275</v>
      </c>
      <c r="F97" s="22">
        <v>864</v>
      </c>
      <c r="G97" s="61">
        <f t="shared" si="1"/>
        <v>0.5</v>
      </c>
      <c r="H97" s="21">
        <f>G97*summary!$D$18/SUM('K_4.2'!$G$4:$G$115)</f>
        <v>10426.045807453416</v>
      </c>
      <c r="J97" s="9"/>
      <c r="K97" s="9"/>
      <c r="L97" s="9"/>
      <c r="M97" s="9"/>
      <c r="N97" s="9"/>
      <c r="O97" s="9">
        <v>58.29</v>
      </c>
    </row>
    <row r="98" spans="1:15" x14ac:dyDescent="0.2">
      <c r="A98" s="122" t="s">
        <v>352</v>
      </c>
      <c r="B98" s="96" t="s">
        <v>241</v>
      </c>
      <c r="C98" s="20" t="s">
        <v>353</v>
      </c>
      <c r="D98" s="21">
        <v>30.125120307987999</v>
      </c>
      <c r="E98" s="22">
        <v>1252</v>
      </c>
      <c r="F98" s="22">
        <v>4156</v>
      </c>
      <c r="G98" s="61">
        <f t="shared" si="1"/>
        <v>0.5</v>
      </c>
      <c r="H98" s="21">
        <f>G98*summary!$D$18/SUM('K_4.2'!$G$4:$G$115)</f>
        <v>10426.045807453416</v>
      </c>
      <c r="J98" s="9"/>
      <c r="K98" s="9"/>
      <c r="L98" s="9"/>
      <c r="M98" s="9"/>
      <c r="N98" s="9"/>
      <c r="O98" s="9">
        <v>59.26</v>
      </c>
    </row>
    <row r="99" spans="1:15" x14ac:dyDescent="0.2">
      <c r="A99" s="122"/>
      <c r="B99" s="96" t="s">
        <v>242</v>
      </c>
      <c r="C99" s="20" t="s">
        <v>354</v>
      </c>
      <c r="D99" s="21">
        <v>20.158613057912</v>
      </c>
      <c r="E99" s="22">
        <v>1093</v>
      </c>
      <c r="F99" s="22">
        <v>5422</v>
      </c>
      <c r="G99" s="61">
        <f t="shared" si="1"/>
        <v>1.5</v>
      </c>
      <c r="H99" s="21">
        <f>G99*summary!$D$18/SUM('K_4.2'!$G$4:$G$115)</f>
        <v>31278.137422360247</v>
      </c>
      <c r="J99" s="9"/>
      <c r="K99" s="9"/>
      <c r="L99" s="9"/>
      <c r="M99" s="9"/>
      <c r="N99" s="9"/>
      <c r="O99" s="9">
        <v>60.38</v>
      </c>
    </row>
    <row r="100" spans="1:15" x14ac:dyDescent="0.2">
      <c r="A100" s="122"/>
      <c r="B100" s="96" t="s">
        <v>243</v>
      </c>
      <c r="C100" s="20" t="s">
        <v>355</v>
      </c>
      <c r="D100" s="21">
        <v>24.785918173168</v>
      </c>
      <c r="E100" s="22">
        <v>1042</v>
      </c>
      <c r="F100" s="22">
        <v>4204</v>
      </c>
      <c r="G100" s="61">
        <f t="shared" si="1"/>
        <v>1.5</v>
      </c>
      <c r="H100" s="21">
        <f>G100*summary!$D$18/SUM('K_4.2'!$G$4:$G$115)</f>
        <v>31278.137422360247</v>
      </c>
      <c r="J100" s="9"/>
      <c r="K100" s="9"/>
      <c r="L100" s="9"/>
      <c r="M100" s="9"/>
      <c r="N100" s="9"/>
      <c r="O100" s="9">
        <v>63.91</v>
      </c>
    </row>
    <row r="101" spans="1:15" x14ac:dyDescent="0.2">
      <c r="A101" s="122"/>
      <c r="B101" s="96" t="s">
        <v>244</v>
      </c>
      <c r="C101" s="20" t="s">
        <v>356</v>
      </c>
      <c r="D101" s="21">
        <v>25.343228200371001</v>
      </c>
      <c r="E101" s="22">
        <v>683</v>
      </c>
      <c r="F101" s="22">
        <v>2695</v>
      </c>
      <c r="G101" s="61">
        <f t="shared" si="1"/>
        <v>1.5</v>
      </c>
      <c r="H101" s="21">
        <f>G101*summary!$D$18/SUM('K_4.2'!$G$4:$G$115)</f>
        <v>31278.137422360247</v>
      </c>
      <c r="J101" s="9"/>
      <c r="K101" s="9"/>
      <c r="L101" s="9"/>
      <c r="M101" s="9"/>
      <c r="N101" s="9"/>
      <c r="O101" s="9">
        <v>63.93</v>
      </c>
    </row>
    <row r="102" spans="1:15" x14ac:dyDescent="0.2">
      <c r="A102" s="122"/>
      <c r="B102" s="96" t="s">
        <v>245</v>
      </c>
      <c r="C102" s="20" t="s">
        <v>357</v>
      </c>
      <c r="D102" s="21">
        <v>15.384615384615</v>
      </c>
      <c r="E102" s="22">
        <v>512</v>
      </c>
      <c r="F102" s="22">
        <v>3328</v>
      </c>
      <c r="G102" s="61">
        <f t="shared" si="1"/>
        <v>2.5</v>
      </c>
      <c r="H102" s="21">
        <f>G102*summary!$D$18/SUM('K_4.2'!$G$4:$G$115)</f>
        <v>52130.229037267083</v>
      </c>
      <c r="J102" s="9"/>
      <c r="K102" s="9"/>
      <c r="L102" s="9"/>
      <c r="M102" s="9"/>
      <c r="N102" s="9"/>
      <c r="O102" s="9">
        <v>64.489999999999995</v>
      </c>
    </row>
    <row r="103" spans="1:15" x14ac:dyDescent="0.2">
      <c r="A103" s="122"/>
      <c r="B103" s="96" t="s">
        <v>246</v>
      </c>
      <c r="C103" s="20" t="s">
        <v>358</v>
      </c>
      <c r="D103" s="21">
        <v>12.59842519685</v>
      </c>
      <c r="E103" s="22">
        <v>160</v>
      </c>
      <c r="F103" s="22">
        <v>1270</v>
      </c>
      <c r="G103" s="61">
        <f t="shared" si="1"/>
        <v>2.5</v>
      </c>
      <c r="H103" s="21">
        <f>G103*summary!$D$18/SUM('K_4.2'!$G$4:$G$115)</f>
        <v>52130.229037267083</v>
      </c>
      <c r="J103" s="9"/>
      <c r="K103" s="9"/>
      <c r="L103" s="9"/>
      <c r="M103" s="9"/>
      <c r="N103" s="9"/>
      <c r="O103" s="9">
        <v>64.709999999999994</v>
      </c>
    </row>
    <row r="104" spans="1:15" x14ac:dyDescent="0.2">
      <c r="A104" s="122"/>
      <c r="B104" s="96" t="s">
        <v>247</v>
      </c>
      <c r="C104" s="20" t="s">
        <v>359</v>
      </c>
      <c r="D104" s="21">
        <v>21.542553191488999</v>
      </c>
      <c r="E104" s="22">
        <v>405</v>
      </c>
      <c r="F104" s="22">
        <v>1880</v>
      </c>
      <c r="G104" s="61">
        <f t="shared" si="1"/>
        <v>1.5</v>
      </c>
      <c r="H104" s="21">
        <f>G104*summary!$D$18/SUM('K_4.2'!$G$4:$G$115)</f>
        <v>31278.137422360247</v>
      </c>
      <c r="J104" s="9"/>
      <c r="K104" s="9"/>
      <c r="L104" s="9"/>
      <c r="M104" s="9"/>
      <c r="N104" s="9"/>
      <c r="O104" s="9">
        <v>67.040000000000006</v>
      </c>
    </row>
    <row r="105" spans="1:15" x14ac:dyDescent="0.2">
      <c r="A105" s="122"/>
      <c r="B105" s="96" t="s">
        <v>248</v>
      </c>
      <c r="C105" s="20" t="s">
        <v>360</v>
      </c>
      <c r="D105" s="21">
        <v>4.6696035242290002</v>
      </c>
      <c r="E105" s="22">
        <v>53</v>
      </c>
      <c r="F105" s="22">
        <v>1135</v>
      </c>
      <c r="G105" s="61">
        <f t="shared" si="1"/>
        <v>2.5</v>
      </c>
      <c r="H105" s="21">
        <f>G105*summary!$D$18/SUM('K_4.2'!$G$4:$G$115)</f>
        <v>52130.229037267083</v>
      </c>
      <c r="J105" s="9"/>
      <c r="K105" s="9"/>
      <c r="L105" s="9"/>
      <c r="M105" s="9"/>
      <c r="N105" s="9"/>
    </row>
    <row r="106" spans="1:15" x14ac:dyDescent="0.2">
      <c r="A106" s="122"/>
      <c r="B106" s="96" t="s">
        <v>249</v>
      </c>
      <c r="C106" s="20" t="s">
        <v>361</v>
      </c>
      <c r="D106" s="21">
        <v>15.217391304347</v>
      </c>
      <c r="E106" s="22">
        <v>154</v>
      </c>
      <c r="F106" s="22">
        <v>1012</v>
      </c>
      <c r="G106" s="61">
        <f t="shared" si="1"/>
        <v>2.5</v>
      </c>
      <c r="H106" s="21">
        <f>G106*summary!$D$18/SUM('K_4.2'!$G$4:$G$115)</f>
        <v>52130.229037267083</v>
      </c>
      <c r="J106" s="9"/>
      <c r="K106" s="9"/>
      <c r="L106" s="9"/>
      <c r="M106" s="9"/>
      <c r="N106" s="9"/>
    </row>
    <row r="107" spans="1:15" x14ac:dyDescent="0.2">
      <c r="A107" s="120"/>
      <c r="B107" s="97" t="s">
        <v>250</v>
      </c>
      <c r="C107" s="34" t="s">
        <v>362</v>
      </c>
      <c r="D107" s="35">
        <v>33.472803347279999</v>
      </c>
      <c r="E107" s="36">
        <v>560</v>
      </c>
      <c r="F107" s="36">
        <v>1673</v>
      </c>
      <c r="G107" s="64">
        <f t="shared" si="1"/>
        <v>0.5</v>
      </c>
      <c r="H107" s="35">
        <f>G107*summary!$D$18/SUM('K_4.2'!$G$4:$G$115)</f>
        <v>10426.045807453416</v>
      </c>
      <c r="J107" s="9"/>
      <c r="K107" s="9"/>
      <c r="L107" s="9"/>
      <c r="M107" s="9"/>
      <c r="N107" s="9"/>
    </row>
    <row r="108" spans="1:15" x14ac:dyDescent="0.2">
      <c r="A108" s="118"/>
      <c r="B108" s="95" t="s">
        <v>251</v>
      </c>
      <c r="C108" s="30" t="s">
        <v>363</v>
      </c>
      <c r="D108" s="31">
        <v>33.185279187817002</v>
      </c>
      <c r="E108" s="32">
        <v>1046</v>
      </c>
      <c r="F108" s="32">
        <v>3152</v>
      </c>
      <c r="G108" s="63">
        <f t="shared" si="1"/>
        <v>0.5</v>
      </c>
      <c r="H108" s="31">
        <f>G108*summary!$D$18/SUM('K_4.2'!$G$4:$G$115)</f>
        <v>10426.045807453416</v>
      </c>
      <c r="J108" s="9"/>
      <c r="K108" s="9"/>
      <c r="L108" s="9"/>
      <c r="M108" s="9"/>
      <c r="N108" s="9"/>
    </row>
    <row r="109" spans="1:15" x14ac:dyDescent="0.2">
      <c r="A109" s="122"/>
      <c r="B109" s="96" t="s">
        <v>252</v>
      </c>
      <c r="C109" s="20" t="s">
        <v>364</v>
      </c>
      <c r="D109" s="21">
        <v>27.368978295394001</v>
      </c>
      <c r="E109" s="22">
        <v>517</v>
      </c>
      <c r="F109" s="22">
        <v>1889</v>
      </c>
      <c r="G109" s="61">
        <f t="shared" si="1"/>
        <v>1.5</v>
      </c>
      <c r="H109" s="21">
        <f>G109*summary!$D$18/SUM('K_4.2'!$G$4:$G$115)</f>
        <v>31278.137422360247</v>
      </c>
      <c r="J109" s="9"/>
      <c r="K109" s="9"/>
      <c r="L109" s="9"/>
      <c r="M109" s="9"/>
      <c r="N109" s="9"/>
    </row>
    <row r="110" spans="1:15" x14ac:dyDescent="0.2">
      <c r="A110" s="121"/>
      <c r="B110" s="96" t="s">
        <v>254</v>
      </c>
      <c r="C110" s="20" t="s">
        <v>367</v>
      </c>
      <c r="D110" s="21">
        <v>29.077446467880002</v>
      </c>
      <c r="E110" s="22">
        <v>1453</v>
      </c>
      <c r="F110" s="22">
        <v>4997</v>
      </c>
      <c r="G110" s="61">
        <f t="shared" si="1"/>
        <v>1.5</v>
      </c>
      <c r="H110" s="21">
        <f>G110*summary!$D$18/SUM('K_4.2'!$G$4:$G$115)</f>
        <v>31278.137422360247</v>
      </c>
      <c r="J110" s="9"/>
      <c r="K110" s="9"/>
      <c r="L110" s="9"/>
      <c r="M110" s="9"/>
      <c r="N110" s="9"/>
    </row>
    <row r="111" spans="1:15" x14ac:dyDescent="0.2">
      <c r="A111" s="122" t="s">
        <v>366</v>
      </c>
      <c r="B111" s="96" t="s">
        <v>255</v>
      </c>
      <c r="C111" s="20" t="s">
        <v>368</v>
      </c>
      <c r="D111" s="21">
        <v>28.916827852998001</v>
      </c>
      <c r="E111" s="22">
        <v>299</v>
      </c>
      <c r="F111" s="22">
        <v>1034</v>
      </c>
      <c r="G111" s="61">
        <f t="shared" si="1"/>
        <v>1.5</v>
      </c>
      <c r="H111" s="21">
        <f>G111*summary!$D$18/SUM('K_4.2'!$G$4:$G$115)</f>
        <v>31278.137422360247</v>
      </c>
      <c r="J111" s="9"/>
      <c r="K111" s="9"/>
      <c r="L111" s="9"/>
      <c r="M111" s="9"/>
      <c r="N111" s="9"/>
    </row>
    <row r="112" spans="1:15" x14ac:dyDescent="0.2">
      <c r="A112" s="122"/>
      <c r="B112" s="96" t="s">
        <v>256</v>
      </c>
      <c r="C112" s="20" t="s">
        <v>369</v>
      </c>
      <c r="D112" s="21">
        <v>48.986301369863</v>
      </c>
      <c r="E112" s="22">
        <v>1788</v>
      </c>
      <c r="F112" s="22">
        <v>3650</v>
      </c>
      <c r="G112" s="61">
        <f t="shared" si="1"/>
        <v>0</v>
      </c>
      <c r="H112" s="21">
        <f>G112*summary!$D$18/SUM('K_4.2'!$G$4:$G$115)</f>
        <v>0</v>
      </c>
      <c r="J112" s="9"/>
      <c r="K112" s="9"/>
      <c r="L112" s="9"/>
      <c r="M112" s="9"/>
      <c r="N112" s="9"/>
    </row>
    <row r="113" spans="1:15" x14ac:dyDescent="0.2">
      <c r="A113" s="119"/>
      <c r="B113" s="98" t="s">
        <v>257</v>
      </c>
      <c r="C113" s="26" t="s">
        <v>370</v>
      </c>
      <c r="D113" s="27">
        <v>56.899810964083002</v>
      </c>
      <c r="E113" s="28">
        <v>903</v>
      </c>
      <c r="F113" s="28">
        <v>1587</v>
      </c>
      <c r="G113" s="62">
        <f t="shared" si="1"/>
        <v>0</v>
      </c>
      <c r="H113" s="27"/>
      <c r="J113" s="9"/>
      <c r="K113" s="9"/>
      <c r="L113" s="9"/>
      <c r="M113" s="9"/>
      <c r="N113" s="9"/>
    </row>
    <row r="114" spans="1:15" x14ac:dyDescent="0.2">
      <c r="A114" s="119"/>
      <c r="B114" s="98" t="s">
        <v>258</v>
      </c>
      <c r="C114" s="26" t="s">
        <v>371</v>
      </c>
      <c r="D114" s="27">
        <v>52.421410365334999</v>
      </c>
      <c r="E114" s="28">
        <v>617</v>
      </c>
      <c r="F114" s="28">
        <v>1177</v>
      </c>
      <c r="G114" s="62">
        <f t="shared" si="1"/>
        <v>0</v>
      </c>
      <c r="H114" s="27"/>
      <c r="J114" s="9"/>
      <c r="K114" s="9"/>
      <c r="L114" s="9"/>
      <c r="M114" s="9"/>
      <c r="N114" s="9"/>
    </row>
    <row r="115" spans="1:15" x14ac:dyDescent="0.2">
      <c r="A115" s="120"/>
      <c r="B115" s="97" t="s">
        <v>259</v>
      </c>
      <c r="C115" s="34" t="s">
        <v>372</v>
      </c>
      <c r="D115" s="35">
        <v>34.137931034482001</v>
      </c>
      <c r="E115" s="36">
        <v>1287</v>
      </c>
      <c r="F115" s="36">
        <v>3770</v>
      </c>
      <c r="G115" s="64">
        <f t="shared" si="1"/>
        <v>0.5</v>
      </c>
      <c r="H115" s="35">
        <f>G115*summary!$D$18/SUM('K_4.2'!$G$4:$G$115)</f>
        <v>10426.045807453416</v>
      </c>
      <c r="J115" s="9"/>
      <c r="K115" s="9"/>
      <c r="L115" s="9"/>
      <c r="M115" s="9"/>
      <c r="N115" s="9"/>
      <c r="O115" s="9" t="s">
        <v>543</v>
      </c>
    </row>
    <row r="116" spans="1:15" ht="21.75" thickBot="1" x14ac:dyDescent="0.25">
      <c r="D116" s="293" t="s">
        <v>377</v>
      </c>
      <c r="E116" s="293"/>
      <c r="F116" s="293"/>
      <c r="G116" s="293"/>
      <c r="H116" s="75">
        <f>SUM(H4:H115)</f>
        <v>1678593.3749999995</v>
      </c>
      <c r="J116" s="9"/>
      <c r="K116" s="9"/>
      <c r="L116" s="9"/>
      <c r="M116" s="9"/>
      <c r="N116" s="9"/>
    </row>
    <row r="117" spans="1:15" ht="21.75" thickTop="1" x14ac:dyDescent="0.2">
      <c r="H117" s="66"/>
      <c r="J117" s="9"/>
      <c r="K117" s="9"/>
      <c r="L117" s="9"/>
      <c r="M117" s="9"/>
      <c r="N117" s="9"/>
    </row>
  </sheetData>
  <sortState ref="O4:O115">
    <sortCondition ref="O4"/>
  </sortState>
  <mergeCells count="2">
    <mergeCell ref="N18:N25"/>
    <mergeCell ref="D116:G11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19"/>
  <sheetViews>
    <sheetView workbookViewId="0">
      <selection activeCell="F5" sqref="F5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48" customHeight="1" x14ac:dyDescent="0.2">
      <c r="A1" s="294" t="s">
        <v>382</v>
      </c>
      <c r="B1" s="294"/>
      <c r="C1" s="294"/>
      <c r="D1" s="294"/>
      <c r="E1" s="294"/>
      <c r="F1" s="294"/>
      <c r="G1" s="294"/>
      <c r="H1" s="294"/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414</v>
      </c>
      <c r="E3" s="13" t="s">
        <v>415</v>
      </c>
      <c r="F3" s="13" t="s">
        <v>416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41" t="s">
        <v>146</v>
      </c>
      <c r="C4" s="30" t="s">
        <v>286</v>
      </c>
      <c r="D4" s="31">
        <v>115.23009999999999</v>
      </c>
      <c r="E4" s="31">
        <v>140.1232</v>
      </c>
      <c r="F4" s="31">
        <v>24.8931</v>
      </c>
      <c r="G4" s="70">
        <f>IF(F4&lt;=$K$21,5,IF(F4&lt;=$K$20,4,IF(F4&lt;=$K$20,3,IF(F4&lt;=$K$19,2,1))))</f>
        <v>2</v>
      </c>
      <c r="H4" s="31">
        <f>G4*summary!$D$19/K_5!$G$118</f>
        <v>18913.728169014084</v>
      </c>
      <c r="O4" s="9">
        <v>24.8931</v>
      </c>
      <c r="P4" s="65"/>
    </row>
    <row r="5" spans="1:16" x14ac:dyDescent="0.2">
      <c r="A5" s="19"/>
      <c r="B5" s="39" t="s">
        <v>147</v>
      </c>
      <c r="C5" s="20" t="s">
        <v>287</v>
      </c>
      <c r="D5" s="21">
        <v>119.0611</v>
      </c>
      <c r="E5" s="21">
        <v>134.47130000000001</v>
      </c>
      <c r="F5" s="21">
        <v>15.4102</v>
      </c>
      <c r="G5" s="68">
        <f t="shared" ref="G5:G71" si="0">IF(F5&lt;=$K$21,5,IF(F5&lt;=$K$20,4,IF(F5&lt;=$K$20,3,IF(F5&lt;=$K$19,2,1))))</f>
        <v>2</v>
      </c>
      <c r="H5" s="21">
        <f>G5*summary!$D$19/K_5!$G$118</f>
        <v>18913.728169014084</v>
      </c>
      <c r="O5" s="9">
        <v>15.4102</v>
      </c>
      <c r="P5" s="65"/>
    </row>
    <row r="6" spans="1:16" x14ac:dyDescent="0.2">
      <c r="A6" s="19"/>
      <c r="B6" s="39" t="s">
        <v>148</v>
      </c>
      <c r="C6" s="20" t="s">
        <v>288</v>
      </c>
      <c r="D6" s="21">
        <v>141.24</v>
      </c>
      <c r="E6" s="21">
        <v>150.554</v>
      </c>
      <c r="F6" s="21">
        <v>9.3140000000000001</v>
      </c>
      <c r="G6" s="68">
        <f t="shared" si="0"/>
        <v>2</v>
      </c>
      <c r="H6" s="21">
        <f>G6*summary!$D$19/K_5!$G$118</f>
        <v>18913.728169014084</v>
      </c>
      <c r="O6" s="9">
        <v>9.3140000000000001</v>
      </c>
      <c r="P6" s="65"/>
    </row>
    <row r="7" spans="1:16" x14ac:dyDescent="0.2">
      <c r="A7" s="19"/>
      <c r="B7" s="39" t="s">
        <v>149</v>
      </c>
      <c r="C7" s="20" t="s">
        <v>289</v>
      </c>
      <c r="D7" s="21">
        <v>161.91640000000001</v>
      </c>
      <c r="E7" s="21">
        <v>124.91459999999999</v>
      </c>
      <c r="F7" s="21">
        <v>-37.001800000000003</v>
      </c>
      <c r="G7" s="68">
        <f t="shared" si="0"/>
        <v>4</v>
      </c>
      <c r="H7" s="21">
        <f>G7*summary!$D$19/K_5!$G$118</f>
        <v>37827.456338028169</v>
      </c>
      <c r="O7" s="9">
        <v>-37.001800000000003</v>
      </c>
      <c r="P7" s="65"/>
    </row>
    <row r="8" spans="1:16" x14ac:dyDescent="0.2">
      <c r="A8" s="19"/>
      <c r="B8" s="39" t="s">
        <v>150</v>
      </c>
      <c r="C8" s="20" t="s">
        <v>290</v>
      </c>
      <c r="D8" s="21">
        <v>307.78339999999997</v>
      </c>
      <c r="E8" s="21">
        <v>342.7244</v>
      </c>
      <c r="F8" s="21">
        <v>34.941000000000003</v>
      </c>
      <c r="G8" s="68">
        <f t="shared" si="0"/>
        <v>2</v>
      </c>
      <c r="H8" s="21">
        <f>G8*summary!$D$19/K_5!$G$118</f>
        <v>18913.728169014084</v>
      </c>
      <c r="O8" s="9">
        <v>34.941000000000003</v>
      </c>
      <c r="P8" s="65"/>
    </row>
    <row r="9" spans="1:16" x14ac:dyDescent="0.2">
      <c r="A9" s="19"/>
      <c r="B9" s="39" t="s">
        <v>151</v>
      </c>
      <c r="C9" s="20" t="s">
        <v>291</v>
      </c>
      <c r="D9" s="21">
        <v>182.07669999999999</v>
      </c>
      <c r="E9" s="21">
        <v>233.91</v>
      </c>
      <c r="F9" s="21">
        <v>51.833300000000001</v>
      </c>
      <c r="G9" s="68">
        <f t="shared" si="0"/>
        <v>1</v>
      </c>
      <c r="H9" s="21">
        <f>G9*summary!$D$19/K_5!$G$118</f>
        <v>9456.8640845070422</v>
      </c>
      <c r="O9" s="9">
        <v>51.833300000000001</v>
      </c>
      <c r="P9" s="65"/>
    </row>
    <row r="10" spans="1:16" x14ac:dyDescent="0.2">
      <c r="A10" s="19"/>
      <c r="B10" s="39" t="s">
        <v>152</v>
      </c>
      <c r="C10" s="20" t="s">
        <v>292</v>
      </c>
      <c r="D10" s="21">
        <v>253.92959999999999</v>
      </c>
      <c r="E10" s="21">
        <v>263.67140000000001</v>
      </c>
      <c r="F10" s="21">
        <v>9.7417999999999996</v>
      </c>
      <c r="G10" s="68">
        <f t="shared" si="0"/>
        <v>2</v>
      </c>
      <c r="H10" s="21">
        <f>G10*summary!$D$19/K_5!$G$118</f>
        <v>18913.728169014084</v>
      </c>
      <c r="O10" s="9">
        <v>9.7417999999999996</v>
      </c>
      <c r="P10" s="65"/>
    </row>
    <row r="11" spans="1:16" x14ac:dyDescent="0.2">
      <c r="A11" s="19"/>
      <c r="B11" s="39" t="s">
        <v>153</v>
      </c>
      <c r="C11" s="20" t="s">
        <v>7</v>
      </c>
      <c r="D11" s="21">
        <v>46.500799999999998</v>
      </c>
      <c r="E11" s="21"/>
      <c r="F11" s="21">
        <v>-46.500799999999998</v>
      </c>
      <c r="G11" s="68">
        <f t="shared" si="0"/>
        <v>4</v>
      </c>
      <c r="H11" s="21">
        <f>G11*summary!$D$19/K_5!$G$118</f>
        <v>37827.456338028169</v>
      </c>
      <c r="O11" s="9">
        <v>-46.500799999999998</v>
      </c>
      <c r="P11" s="65"/>
    </row>
    <row r="12" spans="1:16" x14ac:dyDescent="0.2">
      <c r="A12" s="19"/>
      <c r="B12" s="39" t="s">
        <v>154</v>
      </c>
      <c r="C12" s="20" t="s">
        <v>8</v>
      </c>
      <c r="D12" s="21">
        <v>43.739699999999999</v>
      </c>
      <c r="E12" s="21">
        <v>11.899100000000001</v>
      </c>
      <c r="F12" s="21">
        <v>-31.840699999999998</v>
      </c>
      <c r="G12" s="68">
        <f t="shared" si="0"/>
        <v>4</v>
      </c>
      <c r="H12" s="21">
        <f>G12*summary!$D$19/K_5!$G$118</f>
        <v>37827.456338028169</v>
      </c>
      <c r="O12" s="9">
        <v>-31.840699999999998</v>
      </c>
      <c r="P12" s="65"/>
    </row>
    <row r="13" spans="1:16" x14ac:dyDescent="0.2">
      <c r="A13" s="19"/>
      <c r="B13" s="39" t="s">
        <v>155</v>
      </c>
      <c r="C13" s="20" t="s">
        <v>9</v>
      </c>
      <c r="D13" s="21">
        <v>23.1294</v>
      </c>
      <c r="E13" s="21">
        <v>67.822900000000004</v>
      </c>
      <c r="F13" s="21">
        <v>44.6935</v>
      </c>
      <c r="G13" s="68">
        <f t="shared" si="0"/>
        <v>2</v>
      </c>
      <c r="H13" s="21">
        <f>G13*summary!$D$19/K_5!$G$118</f>
        <v>18913.728169014084</v>
      </c>
      <c r="J13" s="23" t="s">
        <v>413</v>
      </c>
      <c r="K13" s="24">
        <v>-2.09</v>
      </c>
      <c r="L13" s="9"/>
      <c r="M13" s="9"/>
      <c r="N13" s="9"/>
      <c r="O13" s="9">
        <v>44.6935</v>
      </c>
      <c r="P13" s="65"/>
    </row>
    <row r="14" spans="1:16" x14ac:dyDescent="0.2">
      <c r="A14" s="19"/>
      <c r="B14" s="39" t="s">
        <v>156</v>
      </c>
      <c r="C14" s="20" t="s">
        <v>10</v>
      </c>
      <c r="D14" s="21">
        <v>66.128799999999998</v>
      </c>
      <c r="E14" s="21">
        <v>51.759799999999998</v>
      </c>
      <c r="F14" s="21">
        <v>-14.369</v>
      </c>
      <c r="G14" s="68">
        <f t="shared" si="0"/>
        <v>4</v>
      </c>
      <c r="H14" s="21">
        <f>G14*summary!$D$19/K_5!$G$118</f>
        <v>37827.456338028169</v>
      </c>
      <c r="J14" s="23" t="s">
        <v>374</v>
      </c>
      <c r="K14" s="24">
        <f>STDEV(O4:O117)</f>
        <v>104.62744021641352</v>
      </c>
      <c r="L14" s="9"/>
      <c r="M14" s="9"/>
      <c r="N14" s="9"/>
      <c r="O14" s="9">
        <v>-14.369</v>
      </c>
      <c r="P14" s="65"/>
    </row>
    <row r="15" spans="1:16" x14ac:dyDescent="0.2">
      <c r="A15" s="19"/>
      <c r="B15" s="39" t="s">
        <v>157</v>
      </c>
      <c r="C15" s="20" t="s">
        <v>11</v>
      </c>
      <c r="D15" s="21">
        <v>53.773099999999999</v>
      </c>
      <c r="E15" s="21">
        <v>41.708399999999997</v>
      </c>
      <c r="F15" s="21">
        <v>-12.0647</v>
      </c>
      <c r="G15" s="68">
        <f t="shared" si="0"/>
        <v>4</v>
      </c>
      <c r="H15" s="21">
        <f>G15*summary!$D$19/K_5!$G$118</f>
        <v>37827.456338028169</v>
      </c>
      <c r="J15" s="23" t="s">
        <v>375</v>
      </c>
      <c r="K15" s="24">
        <f>K14/2</f>
        <v>52.313720108206759</v>
      </c>
      <c r="L15" s="9"/>
      <c r="M15" s="9"/>
      <c r="N15" s="9"/>
      <c r="O15" s="9">
        <v>-12.0647</v>
      </c>
      <c r="P15" s="65"/>
    </row>
    <row r="16" spans="1:16" x14ac:dyDescent="0.2">
      <c r="A16" s="19"/>
      <c r="B16" s="39" t="s">
        <v>158</v>
      </c>
      <c r="C16" s="20" t="s">
        <v>12</v>
      </c>
      <c r="D16" s="21">
        <v>30.061599999999999</v>
      </c>
      <c r="E16" s="21">
        <v>30.450700000000001</v>
      </c>
      <c r="F16" s="21">
        <v>0.38900000000000001</v>
      </c>
      <c r="G16" s="68">
        <f t="shared" si="0"/>
        <v>2</v>
      </c>
      <c r="H16" s="21">
        <f>G16*summary!$D$19/K_5!$G$118</f>
        <v>18913.728169014084</v>
      </c>
      <c r="J16" s="9"/>
      <c r="K16" s="9"/>
      <c r="L16" s="9"/>
      <c r="M16" s="9"/>
      <c r="N16" s="9"/>
      <c r="O16" s="9">
        <v>0.38900000000000001</v>
      </c>
      <c r="P16" s="65"/>
    </row>
    <row r="17" spans="1:16" x14ac:dyDescent="0.2">
      <c r="A17" s="19"/>
      <c r="B17" s="39" t="s">
        <v>159</v>
      </c>
      <c r="C17" s="20" t="s">
        <v>13</v>
      </c>
      <c r="D17" s="21">
        <v>24.180900000000001</v>
      </c>
      <c r="E17" s="21">
        <v>47.675800000000002</v>
      </c>
      <c r="F17" s="21">
        <v>23.494900000000001</v>
      </c>
      <c r="G17" s="68">
        <f t="shared" si="0"/>
        <v>2</v>
      </c>
      <c r="H17" s="21">
        <f>G17*summary!$D$19/K_5!$G$118</f>
        <v>18913.728169014084</v>
      </c>
      <c r="J17" s="9"/>
      <c r="K17" s="9"/>
      <c r="L17" s="9"/>
      <c r="M17" s="9"/>
      <c r="N17" s="9"/>
      <c r="O17" s="9">
        <v>23.494900000000001</v>
      </c>
      <c r="P17" s="65"/>
    </row>
    <row r="18" spans="1:16" x14ac:dyDescent="0.2">
      <c r="A18" s="19"/>
      <c r="B18" s="39" t="s">
        <v>161</v>
      </c>
      <c r="C18" s="20" t="s">
        <v>15</v>
      </c>
      <c r="D18" s="21">
        <v>46.260599999999997</v>
      </c>
      <c r="E18" s="21"/>
      <c r="F18" s="21">
        <v>-46.260599999999997</v>
      </c>
      <c r="G18" s="68">
        <f t="shared" si="0"/>
        <v>4</v>
      </c>
      <c r="H18" s="21">
        <f>G18*summary!$D$19/K_5!$G$118</f>
        <v>37827.456338028169</v>
      </c>
      <c r="J18" s="9">
        <v>1</v>
      </c>
      <c r="K18" s="25">
        <f>K19+K15</f>
        <v>102.53744021641353</v>
      </c>
      <c r="L18" s="9"/>
      <c r="M18" s="9"/>
      <c r="N18" s="289" t="s">
        <v>378</v>
      </c>
      <c r="O18" s="9">
        <v>-46.260599999999997</v>
      </c>
      <c r="P18" s="65"/>
    </row>
    <row r="19" spans="1:16" x14ac:dyDescent="0.2">
      <c r="A19" s="19"/>
      <c r="B19" s="39" t="s">
        <v>162</v>
      </c>
      <c r="C19" s="20" t="s">
        <v>16</v>
      </c>
      <c r="D19" s="21">
        <v>58.288600000000002</v>
      </c>
      <c r="E19" s="21">
        <v>83.901399999999995</v>
      </c>
      <c r="F19" s="21">
        <v>25.6128</v>
      </c>
      <c r="G19" s="68">
        <f t="shared" si="0"/>
        <v>2</v>
      </c>
      <c r="H19" s="21">
        <f>G19*summary!$D$19/K_5!$G$118</f>
        <v>18913.728169014084</v>
      </c>
      <c r="J19" s="9">
        <v>2</v>
      </c>
      <c r="K19" s="25">
        <f>K20+K15</f>
        <v>50.223720108206763</v>
      </c>
      <c r="L19" s="9"/>
      <c r="M19" s="9"/>
      <c r="N19" s="289"/>
      <c r="O19" s="9">
        <v>25.6128</v>
      </c>
      <c r="P19" s="65"/>
    </row>
    <row r="20" spans="1:16" x14ac:dyDescent="0.2">
      <c r="A20" s="19"/>
      <c r="B20" s="39" t="s">
        <v>163</v>
      </c>
      <c r="C20" s="20" t="s">
        <v>17</v>
      </c>
      <c r="D20" s="21">
        <v>66.563100000000006</v>
      </c>
      <c r="E20" s="21">
        <v>71.677199999999999</v>
      </c>
      <c r="F20" s="21">
        <v>5.1140999999999996</v>
      </c>
      <c r="G20" s="68">
        <f t="shared" si="0"/>
        <v>2</v>
      </c>
      <c r="H20" s="21">
        <f>G20*summary!$D$19/K_5!$G$118</f>
        <v>18913.728169014084</v>
      </c>
      <c r="J20" s="9">
        <v>3</v>
      </c>
      <c r="K20" s="25">
        <f>K13</f>
        <v>-2.09</v>
      </c>
      <c r="L20" s="9"/>
      <c r="M20" s="9"/>
      <c r="N20" s="289"/>
      <c r="O20" s="9">
        <v>5.1140999999999996</v>
      </c>
      <c r="P20" s="65"/>
    </row>
    <row r="21" spans="1:16" x14ac:dyDescent="0.2">
      <c r="A21" s="19"/>
      <c r="B21" s="39" t="s">
        <v>164</v>
      </c>
      <c r="C21" s="20" t="s">
        <v>18</v>
      </c>
      <c r="D21" s="21">
        <v>46.120100000000001</v>
      </c>
      <c r="E21" s="21">
        <v>70.488699999999994</v>
      </c>
      <c r="F21" s="21">
        <v>24.368600000000001</v>
      </c>
      <c r="G21" s="68">
        <f t="shared" si="0"/>
        <v>2</v>
      </c>
      <c r="H21" s="21">
        <f>G21*summary!$D$19/K_5!$G$118</f>
        <v>18913.728169014084</v>
      </c>
      <c r="J21" s="9">
        <v>4</v>
      </c>
      <c r="K21" s="25">
        <f>K20-K15</f>
        <v>-54.403720108206755</v>
      </c>
      <c r="L21" s="9"/>
      <c r="M21" s="9"/>
      <c r="N21" s="289"/>
      <c r="O21" s="9">
        <v>24.368600000000001</v>
      </c>
      <c r="P21" s="65"/>
    </row>
    <row r="22" spans="1:16" x14ac:dyDescent="0.2">
      <c r="A22" s="19"/>
      <c r="B22" s="39" t="s">
        <v>165</v>
      </c>
      <c r="C22" s="20" t="s">
        <v>19</v>
      </c>
      <c r="D22" s="21">
        <v>58.985500000000002</v>
      </c>
      <c r="E22" s="21">
        <v>112.68510000000001</v>
      </c>
      <c r="F22" s="21">
        <v>53.6997</v>
      </c>
      <c r="G22" s="68">
        <f t="shared" si="0"/>
        <v>1</v>
      </c>
      <c r="H22" s="21">
        <f>G22*summary!$D$19/K_5!$G$118</f>
        <v>9456.8640845070422</v>
      </c>
      <c r="J22" s="9">
        <v>5</v>
      </c>
      <c r="K22" s="25">
        <f>K21-K15</f>
        <v>-106.71744021641351</v>
      </c>
      <c r="L22" s="9"/>
      <c r="M22" s="9"/>
      <c r="N22" s="289"/>
      <c r="O22" s="9">
        <v>53.6997</v>
      </c>
      <c r="P22" s="65"/>
    </row>
    <row r="23" spans="1:16" x14ac:dyDescent="0.2">
      <c r="A23" s="19"/>
      <c r="B23" s="39" t="s">
        <v>166</v>
      </c>
      <c r="C23" s="20" t="s">
        <v>20</v>
      </c>
      <c r="D23" s="21">
        <v>39.707799999999999</v>
      </c>
      <c r="E23" s="21">
        <v>7.3795000000000002</v>
      </c>
      <c r="F23" s="21">
        <v>-32.328200000000002</v>
      </c>
      <c r="G23" s="68">
        <f t="shared" si="0"/>
        <v>4</v>
      </c>
      <c r="H23" s="21">
        <f>G23*summary!$D$19/K_5!$G$118</f>
        <v>37827.456338028169</v>
      </c>
      <c r="J23" s="9"/>
      <c r="K23" s="9"/>
      <c r="L23" s="9"/>
      <c r="M23" s="9"/>
      <c r="N23" s="289"/>
      <c r="O23" s="9">
        <v>-32.328200000000002</v>
      </c>
      <c r="P23" s="65"/>
    </row>
    <row r="24" spans="1:16" x14ac:dyDescent="0.2">
      <c r="A24" s="19"/>
      <c r="B24" s="39" t="s">
        <v>167</v>
      </c>
      <c r="C24" s="20" t="s">
        <v>21</v>
      </c>
      <c r="D24" s="21">
        <v>87.706500000000005</v>
      </c>
      <c r="E24" s="21">
        <v>30.660699999999999</v>
      </c>
      <c r="F24" s="21">
        <v>-57.045699999999997</v>
      </c>
      <c r="G24" s="68">
        <f t="shared" si="0"/>
        <v>5</v>
      </c>
      <c r="H24" s="21">
        <f>G24*summary!$D$19/K_5!$G$118</f>
        <v>47284.320422535209</v>
      </c>
      <c r="J24" s="9"/>
      <c r="K24" s="9"/>
      <c r="L24" s="9"/>
      <c r="M24" s="9"/>
      <c r="N24" s="289"/>
      <c r="O24" s="9">
        <v>-57.045699999999997</v>
      </c>
      <c r="P24" s="65"/>
    </row>
    <row r="25" spans="1:16" x14ac:dyDescent="0.2">
      <c r="A25" s="19"/>
      <c r="B25" s="39" t="s">
        <v>169</v>
      </c>
      <c r="C25" s="20" t="s">
        <v>294</v>
      </c>
      <c r="D25" s="21">
        <v>142.94999999999999</v>
      </c>
      <c r="E25" s="21">
        <v>235.7028</v>
      </c>
      <c r="F25" s="21">
        <v>92.752799999999993</v>
      </c>
      <c r="G25" s="68">
        <f t="shared" si="0"/>
        <v>1</v>
      </c>
      <c r="H25" s="21">
        <f>G25*summary!$D$19/K_5!$G$118</f>
        <v>9456.8640845070422</v>
      </c>
      <c r="J25" s="9"/>
      <c r="K25" s="9"/>
      <c r="L25" s="9"/>
      <c r="M25" s="9"/>
      <c r="N25" s="289"/>
      <c r="O25" s="9">
        <v>92.752799999999993</v>
      </c>
      <c r="P25" s="65"/>
    </row>
    <row r="26" spans="1:16" x14ac:dyDescent="0.2">
      <c r="A26" s="142"/>
      <c r="B26" s="40" t="s">
        <v>168</v>
      </c>
      <c r="C26" s="26" t="s">
        <v>22</v>
      </c>
      <c r="D26" s="27">
        <v>0</v>
      </c>
      <c r="E26" s="27">
        <v>0</v>
      </c>
      <c r="F26" s="27">
        <v>0</v>
      </c>
      <c r="G26" s="69">
        <f t="shared" si="0"/>
        <v>2</v>
      </c>
      <c r="H26" s="21">
        <f>G26*summary!$D$19/K_5!$G$118</f>
        <v>18913.728169014084</v>
      </c>
      <c r="J26" s="9"/>
      <c r="K26" s="9"/>
      <c r="L26" s="9"/>
      <c r="M26" s="9"/>
      <c r="N26" s="102"/>
      <c r="P26" s="65"/>
    </row>
    <row r="27" spans="1:16" x14ac:dyDescent="0.2">
      <c r="A27" s="142"/>
      <c r="B27" s="40" t="s">
        <v>160</v>
      </c>
      <c r="C27" s="26" t="s">
        <v>14</v>
      </c>
      <c r="D27" s="27"/>
      <c r="E27" s="27">
        <v>63.357999999999997</v>
      </c>
      <c r="F27" s="27">
        <v>63.357999999999997</v>
      </c>
      <c r="G27" s="69">
        <f t="shared" si="0"/>
        <v>1</v>
      </c>
      <c r="H27" s="27">
        <f>G27*summary!$D$19/K_5!$G$118</f>
        <v>9456.8640845070422</v>
      </c>
      <c r="O27" s="9">
        <v>63.357999999999997</v>
      </c>
      <c r="P27" s="65"/>
    </row>
    <row r="28" spans="1:16" x14ac:dyDescent="0.2">
      <c r="A28" s="29" t="s">
        <v>295</v>
      </c>
      <c r="B28" s="41" t="s">
        <v>170</v>
      </c>
      <c r="C28" s="155" t="s">
        <v>296</v>
      </c>
      <c r="D28" s="31">
        <v>140.4494</v>
      </c>
      <c r="E28" s="156">
        <v>94.450999999999993</v>
      </c>
      <c r="F28" s="31">
        <v>-45.998399999999997</v>
      </c>
      <c r="G28" s="70">
        <f t="shared" si="0"/>
        <v>4</v>
      </c>
      <c r="H28" s="157">
        <f>G28*summary!$D$19/K_5!$G$118</f>
        <v>37827.456338028169</v>
      </c>
      <c r="O28" s="9">
        <v>-45.998399999999997</v>
      </c>
      <c r="P28" s="65"/>
    </row>
    <row r="29" spans="1:16" x14ac:dyDescent="0.2">
      <c r="A29" s="143"/>
      <c r="B29" s="39" t="s">
        <v>171</v>
      </c>
      <c r="C29" s="149" t="s">
        <v>297</v>
      </c>
      <c r="D29" s="21">
        <v>207.1986</v>
      </c>
      <c r="E29" s="153">
        <v>188.72210000000001</v>
      </c>
      <c r="F29" s="21">
        <v>-18.476600000000001</v>
      </c>
      <c r="G29" s="68">
        <f t="shared" si="0"/>
        <v>4</v>
      </c>
      <c r="H29" s="151">
        <f>G29*summary!$D$19/K_5!$G$118</f>
        <v>37827.456338028169</v>
      </c>
      <c r="O29" s="9">
        <v>-18.476600000000001</v>
      </c>
      <c r="P29" s="65"/>
    </row>
    <row r="30" spans="1:16" x14ac:dyDescent="0.2">
      <c r="A30" s="142"/>
      <c r="B30" s="39" t="s">
        <v>172</v>
      </c>
      <c r="C30" s="149" t="s">
        <v>298</v>
      </c>
      <c r="D30" s="21">
        <v>200.4563</v>
      </c>
      <c r="E30" s="153">
        <v>116.5591</v>
      </c>
      <c r="F30" s="21">
        <v>-83.897300000000001</v>
      </c>
      <c r="G30" s="68">
        <f t="shared" si="0"/>
        <v>5</v>
      </c>
      <c r="H30" s="151">
        <f>G30*summary!$D$19/K_5!$G$118</f>
        <v>47284.320422535209</v>
      </c>
      <c r="O30" s="9">
        <v>-83.897300000000001</v>
      </c>
      <c r="P30" s="65"/>
    </row>
    <row r="31" spans="1:16" x14ac:dyDescent="0.2">
      <c r="A31" s="142"/>
      <c r="B31" s="39" t="s">
        <v>173</v>
      </c>
      <c r="C31" s="149" t="s">
        <v>299</v>
      </c>
      <c r="D31" s="21">
        <v>180.46279999999999</v>
      </c>
      <c r="E31" s="153">
        <v>161.54820000000001</v>
      </c>
      <c r="F31" s="21">
        <v>-18.9146</v>
      </c>
      <c r="G31" s="68">
        <f t="shared" si="0"/>
        <v>4</v>
      </c>
      <c r="H31" s="151">
        <f>G31*summary!$D$19/K_5!$G$118</f>
        <v>37827.456338028169</v>
      </c>
      <c r="O31" s="9">
        <v>-18.9146</v>
      </c>
      <c r="P31" s="65"/>
    </row>
    <row r="32" spans="1:16" x14ac:dyDescent="0.2">
      <c r="A32" s="142"/>
      <c r="B32" s="39" t="s">
        <v>174</v>
      </c>
      <c r="C32" s="149" t="s">
        <v>300</v>
      </c>
      <c r="D32" s="21">
        <v>190.73400000000001</v>
      </c>
      <c r="E32" s="153">
        <v>146.38030000000001</v>
      </c>
      <c r="F32" s="21">
        <v>-44.353700000000003</v>
      </c>
      <c r="G32" s="68">
        <f t="shared" si="0"/>
        <v>4</v>
      </c>
      <c r="H32" s="151">
        <f>G32*summary!$D$19/K_5!$G$118</f>
        <v>37827.456338028169</v>
      </c>
      <c r="O32" s="9">
        <v>-44.353700000000003</v>
      </c>
      <c r="P32" s="65"/>
    </row>
    <row r="33" spans="1:16" x14ac:dyDescent="0.2">
      <c r="A33" s="142"/>
      <c r="B33" s="39" t="s">
        <v>175</v>
      </c>
      <c r="C33" s="149" t="s">
        <v>301</v>
      </c>
      <c r="D33" s="21">
        <v>223.74250000000001</v>
      </c>
      <c r="E33" s="153">
        <v>223.6559</v>
      </c>
      <c r="F33" s="21">
        <v>-8.6599999999999996E-2</v>
      </c>
      <c r="G33" s="68">
        <f t="shared" si="0"/>
        <v>2</v>
      </c>
      <c r="H33" s="151">
        <f>G33*summary!$D$19/K_5!$G$118</f>
        <v>18913.728169014084</v>
      </c>
      <c r="O33" s="9">
        <v>-8.6599999999999996E-2</v>
      </c>
      <c r="P33" s="65"/>
    </row>
    <row r="34" spans="1:16" x14ac:dyDescent="0.2">
      <c r="A34" s="142"/>
      <c r="B34" s="39" t="s">
        <v>176</v>
      </c>
      <c r="C34" s="149" t="s">
        <v>302</v>
      </c>
      <c r="D34" s="21">
        <v>281.66079999999999</v>
      </c>
      <c r="E34" s="153">
        <v>297.75659999999999</v>
      </c>
      <c r="F34" s="21">
        <v>16.095800000000001</v>
      </c>
      <c r="G34" s="68">
        <f t="shared" si="0"/>
        <v>2</v>
      </c>
      <c r="H34" s="151">
        <f>G34*summary!$D$19/K_5!$G$118</f>
        <v>18913.728169014084</v>
      </c>
      <c r="J34" s="9"/>
      <c r="K34" s="9"/>
      <c r="L34" s="9"/>
      <c r="M34" s="9"/>
      <c r="N34" s="9"/>
      <c r="O34" s="9">
        <v>16.095800000000001</v>
      </c>
      <c r="P34" s="65"/>
    </row>
    <row r="35" spans="1:16" x14ac:dyDescent="0.2">
      <c r="A35" s="142"/>
      <c r="B35" s="39" t="s">
        <v>177</v>
      </c>
      <c r="C35" s="149" t="s">
        <v>303</v>
      </c>
      <c r="D35" s="21">
        <v>429.35500000000002</v>
      </c>
      <c r="E35" s="153">
        <v>207.9101</v>
      </c>
      <c r="F35" s="21">
        <v>-221.44479999999999</v>
      </c>
      <c r="G35" s="68">
        <f t="shared" si="0"/>
        <v>5</v>
      </c>
      <c r="H35" s="151">
        <f>G35*summary!$D$19/K_5!$G$118</f>
        <v>47284.320422535209</v>
      </c>
      <c r="J35" s="9"/>
      <c r="K35" s="9"/>
      <c r="L35" s="9"/>
      <c r="M35" s="9"/>
      <c r="N35" s="9"/>
      <c r="O35" s="9">
        <v>-221.44479999999999</v>
      </c>
      <c r="P35" s="65"/>
    </row>
    <row r="36" spans="1:16" x14ac:dyDescent="0.2">
      <c r="A36" s="142"/>
      <c r="B36" s="39" t="s">
        <v>178</v>
      </c>
      <c r="C36" s="149" t="s">
        <v>304</v>
      </c>
      <c r="D36" s="21">
        <v>167.5874</v>
      </c>
      <c r="E36" s="153">
        <v>140.2183</v>
      </c>
      <c r="F36" s="21">
        <v>-27.3691</v>
      </c>
      <c r="G36" s="68">
        <f t="shared" si="0"/>
        <v>4</v>
      </c>
      <c r="H36" s="151">
        <f>G36*summary!$D$19/K_5!$G$118</f>
        <v>37827.456338028169</v>
      </c>
      <c r="J36" s="9"/>
      <c r="K36" s="9"/>
      <c r="L36" s="9"/>
      <c r="M36" s="9"/>
      <c r="N36" s="9"/>
      <c r="O36" s="9">
        <v>-27.3691</v>
      </c>
      <c r="P36" s="65"/>
    </row>
    <row r="37" spans="1:16" x14ac:dyDescent="0.2">
      <c r="A37" s="142"/>
      <c r="B37" s="39" t="s">
        <v>179</v>
      </c>
      <c r="C37" s="149" t="s">
        <v>305</v>
      </c>
      <c r="D37" s="21">
        <v>66.501999999999995</v>
      </c>
      <c r="E37" s="153">
        <v>55.337600000000002</v>
      </c>
      <c r="F37" s="21">
        <v>-11.164400000000001</v>
      </c>
      <c r="G37" s="68">
        <f t="shared" si="0"/>
        <v>4</v>
      </c>
      <c r="H37" s="151">
        <f>G37*summary!$D$19/K_5!$G$118</f>
        <v>37827.456338028169</v>
      </c>
      <c r="J37" s="9"/>
      <c r="K37" s="9"/>
      <c r="L37" s="9"/>
      <c r="M37" s="9"/>
      <c r="N37" s="9"/>
      <c r="O37" s="9">
        <v>-11.164400000000001</v>
      </c>
      <c r="P37" s="65"/>
    </row>
    <row r="38" spans="1:16" x14ac:dyDescent="0.2">
      <c r="A38" s="142"/>
      <c r="B38" s="39" t="s">
        <v>180</v>
      </c>
      <c r="C38" s="149" t="s">
        <v>34</v>
      </c>
      <c r="D38" s="21">
        <v>0</v>
      </c>
      <c r="E38" s="153">
        <v>0</v>
      </c>
      <c r="F38" s="21">
        <v>0</v>
      </c>
      <c r="G38" s="68">
        <f t="shared" si="0"/>
        <v>2</v>
      </c>
      <c r="H38" s="151">
        <f>G38*summary!$D$19/K_5!$G$118</f>
        <v>18913.728169014084</v>
      </c>
      <c r="J38" s="9"/>
      <c r="K38" s="9"/>
      <c r="L38" s="9"/>
      <c r="M38" s="9"/>
      <c r="N38" s="9"/>
      <c r="P38" s="65"/>
    </row>
    <row r="39" spans="1:16" x14ac:dyDescent="0.2">
      <c r="A39" s="142"/>
      <c r="B39" s="39" t="s">
        <v>181</v>
      </c>
      <c r="C39" s="149" t="s">
        <v>35</v>
      </c>
      <c r="D39" s="21">
        <v>87.183999999999997</v>
      </c>
      <c r="E39" s="153">
        <v>61.485500000000002</v>
      </c>
      <c r="F39" s="21">
        <v>-25.698499999999999</v>
      </c>
      <c r="G39" s="68">
        <f t="shared" si="0"/>
        <v>4</v>
      </c>
      <c r="H39" s="151">
        <f>G39*summary!$D$19/K_5!$G$118</f>
        <v>37827.456338028169</v>
      </c>
      <c r="J39" s="9"/>
      <c r="K39" s="9"/>
      <c r="L39" s="9"/>
      <c r="M39" s="9"/>
      <c r="N39" s="9"/>
      <c r="O39" s="9">
        <v>-25.698499999999999</v>
      </c>
      <c r="P39" s="65"/>
    </row>
    <row r="40" spans="1:16" x14ac:dyDescent="0.2">
      <c r="A40" s="142"/>
      <c r="B40" s="39" t="s">
        <v>182</v>
      </c>
      <c r="C40" s="149" t="s">
        <v>36</v>
      </c>
      <c r="D40" s="21">
        <v>52.356000000000002</v>
      </c>
      <c r="E40" s="153">
        <v>52.973100000000002</v>
      </c>
      <c r="F40" s="21">
        <v>0.61709999999999998</v>
      </c>
      <c r="G40" s="68">
        <f t="shared" si="0"/>
        <v>2</v>
      </c>
      <c r="H40" s="151">
        <f>G40*summary!$D$19/K_5!$G$118</f>
        <v>18913.728169014084</v>
      </c>
      <c r="J40" s="9"/>
      <c r="K40" s="9"/>
      <c r="L40" s="9"/>
      <c r="M40" s="9"/>
      <c r="N40" s="9"/>
      <c r="O40" s="9">
        <v>0.61709999999999998</v>
      </c>
      <c r="P40" s="65"/>
    </row>
    <row r="41" spans="1:16" x14ac:dyDescent="0.2">
      <c r="A41" s="142"/>
      <c r="B41" s="39" t="s">
        <v>183</v>
      </c>
      <c r="C41" s="149" t="s">
        <v>37</v>
      </c>
      <c r="D41" s="21">
        <v>169.00460000000001</v>
      </c>
      <c r="E41" s="153">
        <v>61.368499999999997</v>
      </c>
      <c r="F41" s="21">
        <v>-107.636</v>
      </c>
      <c r="G41" s="68">
        <f t="shared" si="0"/>
        <v>5</v>
      </c>
      <c r="H41" s="151">
        <f>G41*summary!$D$19/K_5!$G$118</f>
        <v>47284.320422535209</v>
      </c>
      <c r="J41" s="9"/>
      <c r="K41" s="9"/>
      <c r="L41" s="9"/>
      <c r="M41" s="9"/>
      <c r="N41" s="9"/>
      <c r="O41" s="9">
        <v>-107.636</v>
      </c>
      <c r="P41" s="65"/>
    </row>
    <row r="42" spans="1:16" x14ac:dyDescent="0.2">
      <c r="A42" s="142"/>
      <c r="B42" s="39" t="s">
        <v>184</v>
      </c>
      <c r="C42" s="149" t="s">
        <v>38</v>
      </c>
      <c r="D42" s="21">
        <v>98.425200000000004</v>
      </c>
      <c r="E42" s="153">
        <v>30.307600000000001</v>
      </c>
      <c r="F42" s="21">
        <v>-68.117599999999996</v>
      </c>
      <c r="G42" s="68">
        <f t="shared" si="0"/>
        <v>5</v>
      </c>
      <c r="H42" s="151">
        <f>G42*summary!$D$19/K_5!$G$118</f>
        <v>47284.320422535209</v>
      </c>
      <c r="J42" s="9"/>
      <c r="K42" s="9"/>
      <c r="L42" s="9"/>
      <c r="M42" s="9"/>
      <c r="N42" s="9"/>
      <c r="O42" s="9">
        <v>-68.117599999999996</v>
      </c>
      <c r="P42" s="65"/>
    </row>
    <row r="43" spans="1:16" x14ac:dyDescent="0.2">
      <c r="A43" s="142"/>
      <c r="B43" s="39" t="s">
        <v>185</v>
      </c>
      <c r="C43" s="149" t="s">
        <v>39</v>
      </c>
      <c r="D43" s="21">
        <v>73.964500000000001</v>
      </c>
      <c r="E43" s="153">
        <v>50.994399999999999</v>
      </c>
      <c r="F43" s="21">
        <v>-22.970099999999999</v>
      </c>
      <c r="G43" s="68">
        <f t="shared" si="0"/>
        <v>4</v>
      </c>
      <c r="H43" s="151">
        <f>G43*summary!$D$19/K_5!$G$118</f>
        <v>37827.456338028169</v>
      </c>
      <c r="J43" s="9"/>
      <c r="K43" s="9"/>
      <c r="L43" s="9"/>
      <c r="M43" s="9"/>
      <c r="N43" s="9"/>
      <c r="O43" s="9">
        <v>-22.970099999999999</v>
      </c>
      <c r="P43" s="65"/>
    </row>
    <row r="44" spans="1:16" x14ac:dyDescent="0.2">
      <c r="A44" s="142"/>
      <c r="B44" s="39" t="s">
        <v>186</v>
      </c>
      <c r="C44" s="149" t="s">
        <v>40</v>
      </c>
      <c r="D44" s="21">
        <v>67.934799999999996</v>
      </c>
      <c r="E44" s="153"/>
      <c r="F44" s="21">
        <v>-67.934799999999996</v>
      </c>
      <c r="G44" s="68">
        <f t="shared" si="0"/>
        <v>5</v>
      </c>
      <c r="H44" s="151">
        <f>G44*summary!$D$19/K_5!$G$118</f>
        <v>47284.320422535209</v>
      </c>
      <c r="J44" s="9"/>
      <c r="K44" s="9"/>
      <c r="L44" s="9"/>
      <c r="M44" s="9"/>
      <c r="N44" s="9"/>
      <c r="O44" s="9">
        <v>-67.934799999999996</v>
      </c>
      <c r="P44" s="65"/>
    </row>
    <row r="45" spans="1:16" x14ac:dyDescent="0.2">
      <c r="A45" s="142"/>
      <c r="B45" s="39" t="s">
        <v>194</v>
      </c>
      <c r="C45" s="149" t="s">
        <v>48</v>
      </c>
      <c r="D45" s="21">
        <v>0</v>
      </c>
      <c r="E45" s="153">
        <v>0</v>
      </c>
      <c r="F45" s="21">
        <v>0</v>
      </c>
      <c r="G45" s="68">
        <f t="shared" si="0"/>
        <v>2</v>
      </c>
      <c r="H45" s="151">
        <f>G45*summary!$D$19/K_5!$G$118</f>
        <v>18913.728169014084</v>
      </c>
      <c r="J45" s="9"/>
      <c r="K45" s="9"/>
      <c r="L45" s="9"/>
      <c r="M45" s="9"/>
      <c r="N45" s="9"/>
      <c r="P45" s="65"/>
    </row>
    <row r="46" spans="1:16" x14ac:dyDescent="0.2">
      <c r="A46" s="142"/>
      <c r="B46" s="39" t="s">
        <v>187</v>
      </c>
      <c r="C46" s="149" t="s">
        <v>41</v>
      </c>
      <c r="D46" s="21">
        <v>52.9101</v>
      </c>
      <c r="E46" s="153">
        <v>21.299299999999999</v>
      </c>
      <c r="F46" s="21">
        <v>-31.610800000000001</v>
      </c>
      <c r="G46" s="68">
        <f t="shared" si="0"/>
        <v>4</v>
      </c>
      <c r="H46" s="151">
        <f>G46*summary!$D$19/K_5!$G$118</f>
        <v>37827.456338028169</v>
      </c>
      <c r="J46" s="9"/>
      <c r="K46" s="9"/>
      <c r="L46" s="9"/>
      <c r="M46" s="9"/>
      <c r="N46" s="9"/>
      <c r="O46" s="9">
        <v>-31.610800000000001</v>
      </c>
      <c r="P46" s="65"/>
    </row>
    <row r="47" spans="1:16" x14ac:dyDescent="0.2">
      <c r="A47" s="142"/>
      <c r="B47" s="39" t="s">
        <v>188</v>
      </c>
      <c r="C47" s="149" t="s">
        <v>42</v>
      </c>
      <c r="D47" s="21">
        <v>57.964300000000001</v>
      </c>
      <c r="E47" s="153">
        <v>111.4375</v>
      </c>
      <c r="F47" s="21">
        <v>53.473300000000002</v>
      </c>
      <c r="G47" s="68">
        <f t="shared" si="0"/>
        <v>1</v>
      </c>
      <c r="H47" s="151">
        <f>G47*summary!$D$19/K_5!$G$118</f>
        <v>9456.8640845070422</v>
      </c>
      <c r="J47" s="9"/>
      <c r="K47" s="9"/>
      <c r="L47" s="9"/>
      <c r="M47" s="9"/>
      <c r="N47" s="9"/>
      <c r="O47" s="9">
        <v>53.473300000000002</v>
      </c>
      <c r="P47" s="65"/>
    </row>
    <row r="48" spans="1:16" x14ac:dyDescent="0.2">
      <c r="A48" s="142"/>
      <c r="B48" s="39" t="s">
        <v>189</v>
      </c>
      <c r="C48" s="149" t="s">
        <v>43</v>
      </c>
      <c r="D48" s="21">
        <v>32.299700000000001</v>
      </c>
      <c r="E48" s="153">
        <v>15.479900000000001</v>
      </c>
      <c r="F48" s="21">
        <v>-16.819900000000001</v>
      </c>
      <c r="G48" s="68">
        <f t="shared" si="0"/>
        <v>4</v>
      </c>
      <c r="H48" s="151">
        <f>G48*summary!$D$19/K_5!$G$118</f>
        <v>37827.456338028169</v>
      </c>
      <c r="J48" s="9"/>
      <c r="K48" s="9"/>
      <c r="L48" s="9"/>
      <c r="M48" s="9"/>
      <c r="N48" s="9"/>
      <c r="O48" s="9">
        <v>-16.819900000000001</v>
      </c>
      <c r="P48" s="65"/>
    </row>
    <row r="49" spans="1:16" x14ac:dyDescent="0.2">
      <c r="A49" s="142"/>
      <c r="B49" s="39" t="s">
        <v>190</v>
      </c>
      <c r="C49" s="149" t="s">
        <v>44</v>
      </c>
      <c r="D49" s="21">
        <v>81.221599999999995</v>
      </c>
      <c r="E49" s="153">
        <v>82.088300000000004</v>
      </c>
      <c r="F49" s="21">
        <v>0.86680000000000001</v>
      </c>
      <c r="G49" s="68">
        <f t="shared" si="0"/>
        <v>2</v>
      </c>
      <c r="H49" s="151">
        <f>G49*summary!$D$19/K_5!$G$118</f>
        <v>18913.728169014084</v>
      </c>
      <c r="J49" s="9"/>
      <c r="K49" s="9"/>
      <c r="L49" s="9"/>
      <c r="M49" s="9"/>
      <c r="N49" s="9"/>
      <c r="O49" s="9">
        <v>0.86680000000000001</v>
      </c>
      <c r="P49" s="65"/>
    </row>
    <row r="50" spans="1:16" x14ac:dyDescent="0.2">
      <c r="A50" s="142"/>
      <c r="B50" s="39" t="s">
        <v>191</v>
      </c>
      <c r="C50" s="149" t="s">
        <v>45</v>
      </c>
      <c r="D50" s="21">
        <v>95.914100000000005</v>
      </c>
      <c r="E50" s="153">
        <v>79.605199999999996</v>
      </c>
      <c r="F50" s="21">
        <v>-16.308900000000001</v>
      </c>
      <c r="G50" s="68">
        <f t="shared" si="0"/>
        <v>4</v>
      </c>
      <c r="H50" s="151">
        <f>G50*summary!$D$19/K_5!$G$118</f>
        <v>37827.456338028169</v>
      </c>
      <c r="J50" s="9"/>
      <c r="K50" s="9"/>
      <c r="L50" s="9"/>
      <c r="M50" s="9"/>
      <c r="N50" s="9"/>
      <c r="O50" s="9">
        <v>-16.308900000000001</v>
      </c>
      <c r="P50" s="65"/>
    </row>
    <row r="51" spans="1:16" x14ac:dyDescent="0.2">
      <c r="A51" s="142"/>
      <c r="B51" s="39" t="s">
        <v>192</v>
      </c>
      <c r="C51" s="149" t="s">
        <v>46</v>
      </c>
      <c r="D51" s="21">
        <v>49.916800000000002</v>
      </c>
      <c r="E51" s="153">
        <v>112.68510000000001</v>
      </c>
      <c r="F51" s="21">
        <v>62.768300000000004</v>
      </c>
      <c r="G51" s="68">
        <f t="shared" si="0"/>
        <v>1</v>
      </c>
      <c r="H51" s="151">
        <f>G51*summary!$D$19/K_5!$G$118</f>
        <v>9456.8640845070422</v>
      </c>
      <c r="J51" s="9"/>
      <c r="K51" s="9"/>
      <c r="L51" s="9"/>
      <c r="M51" s="9"/>
      <c r="N51" s="9"/>
      <c r="O51" s="9">
        <v>62.768300000000004</v>
      </c>
      <c r="P51" s="65"/>
    </row>
    <row r="52" spans="1:16" x14ac:dyDescent="0.2">
      <c r="A52" s="142"/>
      <c r="B52" s="39" t="s">
        <v>193</v>
      </c>
      <c r="C52" s="149" t="s">
        <v>47</v>
      </c>
      <c r="D52" s="21">
        <v>107.6095</v>
      </c>
      <c r="E52" s="153">
        <v>160.57810000000001</v>
      </c>
      <c r="F52" s="21">
        <v>52.968499999999999</v>
      </c>
      <c r="G52" s="68">
        <f t="shared" si="0"/>
        <v>1</v>
      </c>
      <c r="H52" s="151">
        <f>G52*summary!$D$19/K_5!$G$118</f>
        <v>9456.8640845070422</v>
      </c>
      <c r="J52" s="9"/>
      <c r="K52" s="9"/>
      <c r="L52" s="9"/>
      <c r="M52" s="9"/>
      <c r="N52" s="9"/>
      <c r="O52" s="9">
        <v>52.968499999999999</v>
      </c>
      <c r="P52" s="65"/>
    </row>
    <row r="53" spans="1:16" x14ac:dyDescent="0.2">
      <c r="A53" s="142"/>
      <c r="B53" s="39" t="s">
        <v>195</v>
      </c>
      <c r="C53" s="149" t="s">
        <v>49</v>
      </c>
      <c r="D53" s="21">
        <v>64.198599999999999</v>
      </c>
      <c r="E53" s="153">
        <v>50.5732</v>
      </c>
      <c r="F53" s="21">
        <v>-13.625400000000001</v>
      </c>
      <c r="G53" s="68">
        <f t="shared" si="0"/>
        <v>4</v>
      </c>
      <c r="H53" s="151">
        <f>G53*summary!$D$19/K_5!$G$118</f>
        <v>37827.456338028169</v>
      </c>
      <c r="J53" s="9"/>
      <c r="K53" s="9"/>
      <c r="L53" s="9"/>
      <c r="M53" s="9"/>
      <c r="N53" s="9"/>
      <c r="O53" s="9">
        <v>-13.625400000000001</v>
      </c>
      <c r="P53" s="65"/>
    </row>
    <row r="54" spans="1:16" x14ac:dyDescent="0.2">
      <c r="A54" s="142"/>
      <c r="B54" s="39" t="s">
        <v>197</v>
      </c>
      <c r="C54" s="149" t="s">
        <v>51</v>
      </c>
      <c r="D54" s="21">
        <v>433.13479999999998</v>
      </c>
      <c r="E54" s="153">
        <v>153.92509999999999</v>
      </c>
      <c r="F54" s="21">
        <v>-279.2097</v>
      </c>
      <c r="G54" s="68">
        <f t="shared" si="0"/>
        <v>5</v>
      </c>
      <c r="H54" s="151">
        <f>G54*summary!$D$19/K_5!$G$118</f>
        <v>47284.320422535209</v>
      </c>
      <c r="J54" s="9"/>
      <c r="K54" s="9"/>
      <c r="L54" s="9"/>
      <c r="M54" s="9"/>
      <c r="N54" s="9"/>
      <c r="O54" s="9">
        <v>-279.2097</v>
      </c>
      <c r="P54" s="65"/>
    </row>
    <row r="55" spans="1:16" x14ac:dyDescent="0.2">
      <c r="A55" s="142"/>
      <c r="B55" s="39" t="s">
        <v>198</v>
      </c>
      <c r="C55" s="149" t="s">
        <v>52</v>
      </c>
      <c r="D55" s="21">
        <v>169.01410000000001</v>
      </c>
      <c r="E55" s="153">
        <v>30.4832</v>
      </c>
      <c r="F55" s="21">
        <v>-138.5309</v>
      </c>
      <c r="G55" s="68">
        <f t="shared" si="0"/>
        <v>5</v>
      </c>
      <c r="H55" s="151">
        <f>G55*summary!$D$19/K_5!$G$118</f>
        <v>47284.320422535209</v>
      </c>
      <c r="J55" s="9"/>
      <c r="K55" s="9"/>
      <c r="L55" s="9"/>
      <c r="M55" s="9"/>
      <c r="N55" s="9"/>
      <c r="O55" s="9">
        <v>-138.5309</v>
      </c>
      <c r="P55" s="65"/>
    </row>
    <row r="56" spans="1:16" x14ac:dyDescent="0.2">
      <c r="A56" s="33"/>
      <c r="B56" s="42" t="s">
        <v>196</v>
      </c>
      <c r="C56" s="150" t="s">
        <v>50</v>
      </c>
      <c r="D56" s="35"/>
      <c r="E56" s="154">
        <v>213.67519999999999</v>
      </c>
      <c r="F56" s="35">
        <v>213.67519999999999</v>
      </c>
      <c r="G56" s="71">
        <f t="shared" si="0"/>
        <v>1</v>
      </c>
      <c r="H56" s="152">
        <f>G56*summary!$D$19/K_5!$G$118</f>
        <v>9456.8640845070422</v>
      </c>
      <c r="J56" s="9"/>
      <c r="K56" s="9"/>
      <c r="L56" s="9"/>
      <c r="M56" s="9"/>
      <c r="N56" s="9"/>
      <c r="O56" s="9">
        <v>213.67519999999999</v>
      </c>
      <c r="P56" s="65"/>
    </row>
    <row r="57" spans="1:16" x14ac:dyDescent="0.2">
      <c r="A57" s="12" t="s">
        <v>307</v>
      </c>
      <c r="B57" s="38" t="s">
        <v>199</v>
      </c>
      <c r="C57" s="144" t="s">
        <v>308</v>
      </c>
      <c r="D57" s="17">
        <v>294.6164</v>
      </c>
      <c r="E57" s="17">
        <v>279.56909999999999</v>
      </c>
      <c r="F57" s="17">
        <v>-15.0474</v>
      </c>
      <c r="G57" s="67">
        <f t="shared" si="0"/>
        <v>4</v>
      </c>
      <c r="H57" s="17">
        <f>G57*summary!$D$19/K_5!$G$118</f>
        <v>37827.456338028169</v>
      </c>
      <c r="J57" s="9"/>
      <c r="K57" s="9"/>
      <c r="L57" s="9"/>
      <c r="M57" s="9"/>
      <c r="N57" s="9"/>
      <c r="O57" s="9">
        <v>-15.0474</v>
      </c>
      <c r="P57" s="65"/>
    </row>
    <row r="58" spans="1:16" x14ac:dyDescent="0.2">
      <c r="A58" s="19"/>
      <c r="B58" s="39" t="s">
        <v>200</v>
      </c>
      <c r="C58" s="145" t="s">
        <v>309</v>
      </c>
      <c r="D58" s="21">
        <v>175.3038</v>
      </c>
      <c r="E58" s="21">
        <v>268.09649999999999</v>
      </c>
      <c r="F58" s="21">
        <v>92.792699999999996</v>
      </c>
      <c r="G58" s="68">
        <f t="shared" si="0"/>
        <v>1</v>
      </c>
      <c r="H58" s="21">
        <f>G58*summary!$D$19/K_5!$G$118</f>
        <v>9456.8640845070422</v>
      </c>
      <c r="J58" s="9"/>
      <c r="K58" s="9"/>
      <c r="L58" s="9"/>
      <c r="M58" s="9"/>
      <c r="N58" s="9"/>
      <c r="O58" s="9">
        <v>92.792699999999996</v>
      </c>
      <c r="P58" s="65"/>
    </row>
    <row r="59" spans="1:16" x14ac:dyDescent="0.2">
      <c r="A59" s="19"/>
      <c r="B59" s="39" t="s">
        <v>201</v>
      </c>
      <c r="C59" s="145" t="s">
        <v>310</v>
      </c>
      <c r="D59" s="21">
        <v>672.48820000000001</v>
      </c>
      <c r="E59" s="21">
        <v>474.71519999999998</v>
      </c>
      <c r="F59" s="21">
        <v>-197.773</v>
      </c>
      <c r="G59" s="68">
        <f t="shared" si="0"/>
        <v>5</v>
      </c>
      <c r="H59" s="21">
        <f>G59*summary!$D$19/K_5!$G$118</f>
        <v>47284.320422535209</v>
      </c>
      <c r="J59" s="9"/>
      <c r="K59" s="9"/>
      <c r="L59" s="9"/>
      <c r="M59" s="9"/>
      <c r="N59" s="9"/>
      <c r="O59" s="9">
        <v>-197.773</v>
      </c>
      <c r="P59" s="65"/>
    </row>
    <row r="60" spans="1:16" x14ac:dyDescent="0.2">
      <c r="A60" s="19"/>
      <c r="B60" s="39" t="s">
        <v>202</v>
      </c>
      <c r="C60" s="145" t="s">
        <v>56</v>
      </c>
      <c r="D60" s="21">
        <v>493.8125</v>
      </c>
      <c r="E60" s="21">
        <v>254.06200000000001</v>
      </c>
      <c r="F60" s="21">
        <v>-239.75040000000001</v>
      </c>
      <c r="G60" s="68">
        <f t="shared" si="0"/>
        <v>5</v>
      </c>
      <c r="H60" s="21">
        <f>G60*summary!$D$19/K_5!$G$118</f>
        <v>47284.320422535209</v>
      </c>
      <c r="J60" s="9"/>
      <c r="K60" s="9"/>
      <c r="L60" s="9"/>
      <c r="M60" s="9"/>
      <c r="N60" s="9"/>
      <c r="O60" s="9">
        <v>-239.75040000000001</v>
      </c>
      <c r="P60" s="65"/>
    </row>
    <row r="61" spans="1:16" x14ac:dyDescent="0.2">
      <c r="A61" s="19"/>
      <c r="B61" s="39" t="s">
        <v>203</v>
      </c>
      <c r="C61" s="145" t="s">
        <v>311</v>
      </c>
      <c r="D61" s="21">
        <v>349.39580000000001</v>
      </c>
      <c r="E61" s="21">
        <v>385.79700000000003</v>
      </c>
      <c r="F61" s="21">
        <v>36.4011</v>
      </c>
      <c r="G61" s="68">
        <f t="shared" si="0"/>
        <v>2</v>
      </c>
      <c r="H61" s="21">
        <f>G61*summary!$D$19/K_5!$G$118</f>
        <v>18913.728169014084</v>
      </c>
      <c r="J61" s="9"/>
      <c r="K61" s="9"/>
      <c r="L61" s="9"/>
      <c r="M61" s="9"/>
      <c r="N61" s="9"/>
      <c r="O61" s="9">
        <v>36.4011</v>
      </c>
      <c r="P61" s="65"/>
    </row>
    <row r="62" spans="1:16" x14ac:dyDescent="0.2">
      <c r="A62" s="19"/>
      <c r="B62" s="39" t="s">
        <v>204</v>
      </c>
      <c r="C62" s="145" t="s">
        <v>312</v>
      </c>
      <c r="D62" s="21">
        <v>471.29059999999998</v>
      </c>
      <c r="E62" s="21">
        <v>228.1309</v>
      </c>
      <c r="F62" s="21">
        <v>-243.15969999999999</v>
      </c>
      <c r="G62" s="68">
        <f t="shared" si="0"/>
        <v>5</v>
      </c>
      <c r="H62" s="21">
        <f>G62*summary!$D$19/K_5!$G$118</f>
        <v>47284.320422535209</v>
      </c>
      <c r="J62" s="9"/>
      <c r="K62" s="9"/>
      <c r="L62" s="9"/>
      <c r="M62" s="9"/>
      <c r="N62" s="9"/>
      <c r="O62" s="9">
        <v>-243.15969999999999</v>
      </c>
      <c r="P62" s="65"/>
    </row>
    <row r="63" spans="1:16" x14ac:dyDescent="0.2">
      <c r="A63" s="19"/>
      <c r="B63" s="39" t="s">
        <v>205</v>
      </c>
      <c r="C63" s="145" t="s">
        <v>313</v>
      </c>
      <c r="D63" s="21">
        <v>223.92660000000001</v>
      </c>
      <c r="E63" s="21">
        <v>200.38980000000001</v>
      </c>
      <c r="F63" s="21">
        <v>-23.536799999999999</v>
      </c>
      <c r="G63" s="68">
        <f t="shared" si="0"/>
        <v>4</v>
      </c>
      <c r="H63" s="21">
        <f>G63*summary!$D$19/K_5!$G$118</f>
        <v>37827.456338028169</v>
      </c>
      <c r="J63" s="9"/>
      <c r="K63" s="9"/>
      <c r="L63" s="9"/>
      <c r="M63" s="9"/>
      <c r="N63" s="9"/>
      <c r="O63" s="9">
        <v>-23.536799999999999</v>
      </c>
      <c r="P63" s="65"/>
    </row>
    <row r="64" spans="1:16" x14ac:dyDescent="0.2">
      <c r="A64" s="19"/>
      <c r="B64" s="39" t="s">
        <v>206</v>
      </c>
      <c r="C64" s="145" t="s">
        <v>314</v>
      </c>
      <c r="D64" s="21">
        <v>367.12610000000001</v>
      </c>
      <c r="E64" s="21">
        <v>571.68269999999995</v>
      </c>
      <c r="F64" s="21">
        <v>204.5565</v>
      </c>
      <c r="G64" s="68">
        <f t="shared" si="0"/>
        <v>1</v>
      </c>
      <c r="H64" s="21">
        <f>G64*summary!$D$19/K_5!$G$118</f>
        <v>9456.8640845070422</v>
      </c>
      <c r="J64" s="9"/>
      <c r="K64" s="9"/>
      <c r="L64" s="9"/>
      <c r="M64" s="9"/>
      <c r="N64" s="9"/>
      <c r="O64" s="9">
        <v>204.5565</v>
      </c>
      <c r="P64" s="65"/>
    </row>
    <row r="65" spans="1:16" x14ac:dyDescent="0.2">
      <c r="A65" s="19"/>
      <c r="B65" s="39" t="s">
        <v>207</v>
      </c>
      <c r="C65" s="145" t="s">
        <v>315</v>
      </c>
      <c r="D65" s="21">
        <v>251.23</v>
      </c>
      <c r="E65" s="21">
        <v>330.98669999999998</v>
      </c>
      <c r="F65" s="21">
        <v>79.756699999999995</v>
      </c>
      <c r="G65" s="68">
        <f t="shared" si="0"/>
        <v>1</v>
      </c>
      <c r="H65" s="21">
        <f>G65*summary!$D$19/K_5!$G$118</f>
        <v>9456.8640845070422</v>
      </c>
      <c r="J65" s="9"/>
      <c r="K65" s="9"/>
      <c r="L65" s="9"/>
      <c r="M65" s="9"/>
      <c r="N65" s="9"/>
      <c r="O65" s="9">
        <v>79.756699999999995</v>
      </c>
      <c r="P65" s="65"/>
    </row>
    <row r="66" spans="1:16" x14ac:dyDescent="0.2">
      <c r="A66" s="19"/>
      <c r="B66" s="39" t="s">
        <v>208</v>
      </c>
      <c r="C66" s="145" t="s">
        <v>316</v>
      </c>
      <c r="D66" s="21">
        <v>316.04259999999999</v>
      </c>
      <c r="E66" s="21">
        <v>336.5616</v>
      </c>
      <c r="F66" s="21">
        <v>20.518999999999998</v>
      </c>
      <c r="G66" s="68">
        <f t="shared" si="0"/>
        <v>2</v>
      </c>
      <c r="H66" s="21">
        <f>G66*summary!$D$19/K_5!$G$118</f>
        <v>18913.728169014084</v>
      </c>
      <c r="J66" s="9"/>
      <c r="K66" s="9"/>
      <c r="L66" s="9"/>
      <c r="M66" s="9"/>
      <c r="N66" s="9"/>
      <c r="O66" s="9">
        <v>20.518999999999998</v>
      </c>
      <c r="P66" s="65"/>
    </row>
    <row r="67" spans="1:16" x14ac:dyDescent="0.2">
      <c r="A67" s="19"/>
      <c r="B67" s="39" t="s">
        <v>209</v>
      </c>
      <c r="C67" s="145" t="s">
        <v>317</v>
      </c>
      <c r="D67" s="21">
        <v>389.94799999999998</v>
      </c>
      <c r="E67" s="21">
        <v>338.17020000000002</v>
      </c>
      <c r="F67" s="21">
        <v>-51.777799999999999</v>
      </c>
      <c r="G67" s="68">
        <f t="shared" si="0"/>
        <v>4</v>
      </c>
      <c r="H67" s="21">
        <f>G67*summary!$D$19/K_5!$G$118</f>
        <v>37827.456338028169</v>
      </c>
      <c r="J67" s="9"/>
      <c r="K67" s="9"/>
      <c r="L67" s="9"/>
      <c r="M67" s="9"/>
      <c r="N67" s="9"/>
      <c r="O67" s="9">
        <v>-51.777799999999999</v>
      </c>
      <c r="P67" s="65"/>
    </row>
    <row r="68" spans="1:16" x14ac:dyDescent="0.2">
      <c r="A68" s="19"/>
      <c r="B68" s="39" t="s">
        <v>210</v>
      </c>
      <c r="C68" s="145" t="s">
        <v>318</v>
      </c>
      <c r="D68" s="21">
        <v>430.56270000000001</v>
      </c>
      <c r="E68" s="21">
        <v>386.3374</v>
      </c>
      <c r="F68" s="21">
        <v>-44.225299999999997</v>
      </c>
      <c r="G68" s="68">
        <f t="shared" si="0"/>
        <v>4</v>
      </c>
      <c r="H68" s="21">
        <f>G68*summary!$D$19/K_5!$G$118</f>
        <v>37827.456338028169</v>
      </c>
      <c r="J68" s="9"/>
      <c r="K68" s="9"/>
      <c r="L68" s="9"/>
      <c r="M68" s="9"/>
      <c r="N68" s="9"/>
      <c r="O68" s="9">
        <v>-44.225299999999997</v>
      </c>
      <c r="P68" s="65"/>
    </row>
    <row r="69" spans="1:16" x14ac:dyDescent="0.2">
      <c r="A69" s="19"/>
      <c r="B69" s="39" t="s">
        <v>211</v>
      </c>
      <c r="C69" s="145" t="s">
        <v>319</v>
      </c>
      <c r="D69" s="21">
        <v>453.97230000000002</v>
      </c>
      <c r="E69" s="21">
        <v>609.36900000000003</v>
      </c>
      <c r="F69" s="21">
        <v>155.39680000000001</v>
      </c>
      <c r="G69" s="68">
        <f t="shared" si="0"/>
        <v>1</v>
      </c>
      <c r="H69" s="21">
        <f>G69*summary!$D$19/K_5!$G$118</f>
        <v>9456.8640845070422</v>
      </c>
      <c r="J69" s="9"/>
      <c r="K69" s="9"/>
      <c r="L69" s="9"/>
      <c r="M69" s="9"/>
      <c r="N69" s="9"/>
      <c r="O69" s="9">
        <v>155.39680000000001</v>
      </c>
      <c r="P69" s="65"/>
    </row>
    <row r="70" spans="1:16" x14ac:dyDescent="0.2">
      <c r="A70" s="19"/>
      <c r="B70" s="39" t="s">
        <v>212</v>
      </c>
      <c r="C70" s="145" t="s">
        <v>320</v>
      </c>
      <c r="D70" s="21">
        <v>341.97629999999998</v>
      </c>
      <c r="E70" s="21">
        <v>347.15230000000003</v>
      </c>
      <c r="F70" s="21">
        <v>5.1760000000000002</v>
      </c>
      <c r="G70" s="68">
        <f t="shared" si="0"/>
        <v>2</v>
      </c>
      <c r="H70" s="21">
        <f>G70*summary!$D$19/K_5!$G$118</f>
        <v>18913.728169014084</v>
      </c>
      <c r="J70" s="9"/>
      <c r="K70" s="9"/>
      <c r="L70" s="9"/>
      <c r="M70" s="9"/>
      <c r="N70" s="9"/>
      <c r="O70" s="9">
        <v>5.1760000000000002</v>
      </c>
      <c r="P70" s="65"/>
    </row>
    <row r="71" spans="1:16" x14ac:dyDescent="0.2">
      <c r="A71" s="19"/>
      <c r="B71" s="39" t="s">
        <v>213</v>
      </c>
      <c r="C71" s="145" t="s">
        <v>321</v>
      </c>
      <c r="D71" s="21">
        <v>319.202</v>
      </c>
      <c r="E71" s="21">
        <v>311.65179999999998</v>
      </c>
      <c r="F71" s="21">
        <v>-7.5502000000000002</v>
      </c>
      <c r="G71" s="68">
        <f t="shared" si="0"/>
        <v>4</v>
      </c>
      <c r="H71" s="21">
        <f>G71*summary!$D$19/K_5!$G$118</f>
        <v>37827.456338028169</v>
      </c>
      <c r="J71" s="9"/>
      <c r="K71" s="9"/>
      <c r="L71" s="9"/>
      <c r="M71" s="9"/>
      <c r="N71" s="9"/>
      <c r="O71" s="9">
        <v>-7.5502000000000002</v>
      </c>
      <c r="P71" s="65"/>
    </row>
    <row r="72" spans="1:16" x14ac:dyDescent="0.2">
      <c r="A72" s="19"/>
      <c r="B72" s="40" t="s">
        <v>214</v>
      </c>
      <c r="C72" s="147" t="s">
        <v>322</v>
      </c>
      <c r="D72" s="27">
        <v>461.27699999999999</v>
      </c>
      <c r="E72" s="27">
        <v>243.96190000000001</v>
      </c>
      <c r="F72" s="27">
        <v>-217.3151</v>
      </c>
      <c r="G72" s="69">
        <f t="shared" ref="G72:G117" si="1">IF(F72&lt;=$K$21,5,IF(F72&lt;=$K$20,4,IF(F72&lt;=$K$20,3,IF(F72&lt;=$K$19,2,1))))</f>
        <v>5</v>
      </c>
      <c r="H72" s="27">
        <f>G72*summary!$D$19/K_5!$G$118</f>
        <v>47284.320422535209</v>
      </c>
      <c r="J72" s="9"/>
      <c r="K72" s="9"/>
      <c r="L72" s="9"/>
      <c r="M72" s="9"/>
      <c r="N72" s="9"/>
      <c r="O72" s="9">
        <v>-217.3151</v>
      </c>
      <c r="P72" s="65"/>
    </row>
    <row r="73" spans="1:16" x14ac:dyDescent="0.2">
      <c r="A73" s="29" t="s">
        <v>323</v>
      </c>
      <c r="B73" s="41" t="s">
        <v>215</v>
      </c>
      <c r="C73" s="148" t="s">
        <v>324</v>
      </c>
      <c r="D73" s="31">
        <v>315.03899999999999</v>
      </c>
      <c r="E73" s="31">
        <v>314.5496</v>
      </c>
      <c r="F73" s="31">
        <v>-0.4894</v>
      </c>
      <c r="G73" s="70">
        <f t="shared" si="1"/>
        <v>2</v>
      </c>
      <c r="H73" s="31">
        <f>G73*summary!$D$19/K_5!$G$118</f>
        <v>18913.728169014084</v>
      </c>
      <c r="J73" s="9"/>
      <c r="K73" s="9"/>
      <c r="L73" s="9"/>
      <c r="M73" s="9"/>
      <c r="N73" s="9"/>
      <c r="O73" s="9">
        <v>-0.4894</v>
      </c>
      <c r="P73" s="65"/>
    </row>
    <row r="74" spans="1:16" x14ac:dyDescent="0.2">
      <c r="A74" s="19"/>
      <c r="B74" s="39" t="s">
        <v>216</v>
      </c>
      <c r="C74" s="145" t="s">
        <v>325</v>
      </c>
      <c r="D74" s="21">
        <v>502.81580000000002</v>
      </c>
      <c r="E74" s="21">
        <v>631.00959999999998</v>
      </c>
      <c r="F74" s="21">
        <v>128.19380000000001</v>
      </c>
      <c r="G74" s="68">
        <f t="shared" si="1"/>
        <v>1</v>
      </c>
      <c r="H74" s="21">
        <f>G74*summary!$D$19/K_5!$G$118</f>
        <v>9456.8640845070422</v>
      </c>
      <c r="J74" s="9"/>
      <c r="K74" s="9"/>
      <c r="L74" s="9"/>
      <c r="M74" s="9"/>
      <c r="N74" s="9"/>
      <c r="O74" s="9">
        <v>128.19380000000001</v>
      </c>
      <c r="P74" s="65"/>
    </row>
    <row r="75" spans="1:16" x14ac:dyDescent="0.2">
      <c r="A75" s="19"/>
      <c r="B75" s="39" t="s">
        <v>217</v>
      </c>
      <c r="C75" s="145" t="s">
        <v>326</v>
      </c>
      <c r="D75" s="21">
        <v>621.80769999999995</v>
      </c>
      <c r="E75" s="21">
        <v>586.55330000000004</v>
      </c>
      <c r="F75" s="21">
        <v>-35.254399999999997</v>
      </c>
      <c r="G75" s="68">
        <f t="shared" si="1"/>
        <v>4</v>
      </c>
      <c r="H75" s="21">
        <f>G75*summary!$D$19/K_5!$G$118</f>
        <v>37827.456338028169</v>
      </c>
      <c r="J75" s="9"/>
      <c r="K75" s="9"/>
      <c r="L75" s="9"/>
      <c r="M75" s="9"/>
      <c r="N75" s="9"/>
      <c r="O75" s="9">
        <v>-35.254399999999997</v>
      </c>
      <c r="P75" s="65"/>
    </row>
    <row r="76" spans="1:16" x14ac:dyDescent="0.2">
      <c r="A76" s="19"/>
      <c r="B76" s="39" t="s">
        <v>218</v>
      </c>
      <c r="C76" s="145" t="s">
        <v>327</v>
      </c>
      <c r="D76" s="21">
        <v>641.34760000000006</v>
      </c>
      <c r="E76" s="21">
        <v>563.46730000000002</v>
      </c>
      <c r="F76" s="21">
        <v>-77.880300000000005</v>
      </c>
      <c r="G76" s="68">
        <f t="shared" si="1"/>
        <v>5</v>
      </c>
      <c r="H76" s="21">
        <f>G76*summary!$D$19/K_5!$G$118</f>
        <v>47284.320422535209</v>
      </c>
      <c r="J76" s="9"/>
      <c r="K76" s="9"/>
      <c r="L76" s="9"/>
      <c r="M76" s="9"/>
      <c r="N76" s="9"/>
      <c r="O76" s="9">
        <v>-77.880300000000005</v>
      </c>
      <c r="P76" s="65"/>
    </row>
    <row r="77" spans="1:16" x14ac:dyDescent="0.2">
      <c r="A77" s="19"/>
      <c r="B77" s="39" t="s">
        <v>219</v>
      </c>
      <c r="C77" s="145" t="s">
        <v>328</v>
      </c>
      <c r="D77" s="21">
        <v>650.73490000000004</v>
      </c>
      <c r="E77" s="21">
        <v>498.29239999999999</v>
      </c>
      <c r="F77" s="21">
        <v>-152.4425</v>
      </c>
      <c r="G77" s="68">
        <f t="shared" si="1"/>
        <v>5</v>
      </c>
      <c r="H77" s="21">
        <f>G77*summary!$D$19/K_5!$G$118</f>
        <v>47284.320422535209</v>
      </c>
      <c r="J77" s="9"/>
      <c r="K77" s="9"/>
      <c r="L77" s="9"/>
      <c r="M77" s="9"/>
      <c r="N77" s="9"/>
      <c r="O77" s="9">
        <v>-152.4425</v>
      </c>
      <c r="P77" s="65"/>
    </row>
    <row r="78" spans="1:16" x14ac:dyDescent="0.2">
      <c r="A78" s="19"/>
      <c r="B78" s="39" t="s">
        <v>220</v>
      </c>
      <c r="C78" s="145" t="s">
        <v>329</v>
      </c>
      <c r="D78" s="21">
        <v>376.88440000000003</v>
      </c>
      <c r="E78" s="21">
        <v>485.25799999999998</v>
      </c>
      <c r="F78" s="21">
        <v>108.3736</v>
      </c>
      <c r="G78" s="68">
        <f t="shared" si="1"/>
        <v>1</v>
      </c>
      <c r="H78" s="21">
        <f>G78*summary!$D$19/K_5!$G$118</f>
        <v>9456.8640845070422</v>
      </c>
      <c r="J78" s="9"/>
      <c r="K78" s="9"/>
      <c r="L78" s="9"/>
      <c r="M78" s="9"/>
      <c r="N78" s="9"/>
      <c r="O78" s="9">
        <v>108.3736</v>
      </c>
      <c r="P78" s="65"/>
    </row>
    <row r="79" spans="1:16" x14ac:dyDescent="0.2">
      <c r="A79" s="33"/>
      <c r="B79" s="42" t="s">
        <v>221</v>
      </c>
      <c r="C79" s="146" t="s">
        <v>330</v>
      </c>
      <c r="D79" s="35">
        <v>723.57489999999996</v>
      </c>
      <c r="E79" s="35">
        <v>666.73199999999997</v>
      </c>
      <c r="F79" s="35">
        <v>-56.842799999999997</v>
      </c>
      <c r="G79" s="71">
        <f t="shared" si="1"/>
        <v>5</v>
      </c>
      <c r="H79" s="35">
        <f>G79*summary!$D$19/K_5!$G$118</f>
        <v>47284.320422535209</v>
      </c>
      <c r="J79" s="9"/>
      <c r="K79" s="9"/>
      <c r="L79" s="9"/>
      <c r="M79" s="9"/>
      <c r="N79" s="9"/>
      <c r="O79" s="9">
        <v>-56.842799999999997</v>
      </c>
      <c r="P79" s="65"/>
    </row>
    <row r="80" spans="1:16" x14ac:dyDescent="0.2">
      <c r="A80" s="15" t="s">
        <v>331</v>
      </c>
      <c r="B80" s="38" t="s">
        <v>222</v>
      </c>
      <c r="C80" s="144" t="s">
        <v>332</v>
      </c>
      <c r="D80" s="17">
        <v>308.41840000000002</v>
      </c>
      <c r="E80" s="17">
        <v>308.87709999999998</v>
      </c>
      <c r="F80" s="17">
        <v>0.45879999999999999</v>
      </c>
      <c r="G80" s="67">
        <f t="shared" si="1"/>
        <v>2</v>
      </c>
      <c r="H80" s="17">
        <f>G80*summary!$D$19/K_5!$G$118</f>
        <v>18913.728169014084</v>
      </c>
      <c r="J80" s="9"/>
      <c r="K80" s="9"/>
      <c r="L80" s="9"/>
      <c r="M80" s="9"/>
      <c r="N80" s="9"/>
      <c r="O80" s="9">
        <v>0.45879999999999999</v>
      </c>
      <c r="P80" s="65"/>
    </row>
    <row r="81" spans="1:16" x14ac:dyDescent="0.2">
      <c r="A81" s="19"/>
      <c r="B81" s="39" t="s">
        <v>223</v>
      </c>
      <c r="C81" s="145" t="s">
        <v>333</v>
      </c>
      <c r="D81" s="21">
        <v>362.44349999999997</v>
      </c>
      <c r="E81" s="21">
        <v>360.8261</v>
      </c>
      <c r="F81" s="21">
        <v>-1.6173</v>
      </c>
      <c r="G81" s="68">
        <f t="shared" si="1"/>
        <v>2</v>
      </c>
      <c r="H81" s="21">
        <f>G81*summary!$D$19/K_5!$G$118</f>
        <v>18913.728169014084</v>
      </c>
      <c r="J81" s="9"/>
      <c r="K81" s="9"/>
      <c r="L81" s="9"/>
      <c r="M81" s="9"/>
      <c r="N81" s="9"/>
      <c r="O81" s="9">
        <v>-1.6173</v>
      </c>
      <c r="P81" s="65"/>
    </row>
    <row r="82" spans="1:16" x14ac:dyDescent="0.2">
      <c r="A82" s="19"/>
      <c r="B82" s="39" t="s">
        <v>224</v>
      </c>
      <c r="C82" s="145" t="s">
        <v>334</v>
      </c>
      <c r="D82" s="21">
        <v>546.21460000000002</v>
      </c>
      <c r="E82" s="21">
        <v>536.29750000000001</v>
      </c>
      <c r="F82" s="21">
        <v>-9.9171999999999993</v>
      </c>
      <c r="G82" s="68">
        <f t="shared" si="1"/>
        <v>4</v>
      </c>
      <c r="H82" s="21">
        <f>G82*summary!$D$19/K_5!$G$118</f>
        <v>37827.456338028169</v>
      </c>
      <c r="J82" s="9"/>
      <c r="K82" s="9"/>
      <c r="L82" s="9"/>
      <c r="M82" s="9"/>
      <c r="N82" s="9"/>
      <c r="O82" s="9">
        <v>-9.9171999999999993</v>
      </c>
      <c r="P82" s="65"/>
    </row>
    <row r="83" spans="1:16" x14ac:dyDescent="0.2">
      <c r="A83" s="19"/>
      <c r="B83" s="39" t="s">
        <v>225</v>
      </c>
      <c r="C83" s="145" t="s">
        <v>335</v>
      </c>
      <c r="D83" s="21">
        <v>457.43389999999999</v>
      </c>
      <c r="E83" s="21">
        <v>458.84989999999999</v>
      </c>
      <c r="F83" s="21">
        <v>1.4159999999999999</v>
      </c>
      <c r="G83" s="68">
        <f t="shared" si="1"/>
        <v>2</v>
      </c>
      <c r="H83" s="21">
        <f>G83*summary!$D$19/K_5!$G$118</f>
        <v>18913.728169014084</v>
      </c>
      <c r="J83" s="9"/>
      <c r="K83" s="9"/>
      <c r="L83" s="9"/>
      <c r="M83" s="9"/>
      <c r="N83" s="9"/>
      <c r="O83" s="9">
        <v>1.4159999999999999</v>
      </c>
      <c r="P83" s="65"/>
    </row>
    <row r="84" spans="1:16" x14ac:dyDescent="0.2">
      <c r="A84" s="19"/>
      <c r="B84" s="39" t="s">
        <v>226</v>
      </c>
      <c r="C84" s="145" t="s">
        <v>336</v>
      </c>
      <c r="D84" s="21">
        <v>446.00839999999999</v>
      </c>
      <c r="E84" s="21">
        <v>495.2002</v>
      </c>
      <c r="F84" s="21">
        <v>49.191800000000001</v>
      </c>
      <c r="G84" s="68">
        <f t="shared" si="1"/>
        <v>2</v>
      </c>
      <c r="H84" s="21">
        <f>G84*summary!$D$19/K_5!$G$118</f>
        <v>18913.728169014084</v>
      </c>
      <c r="J84" s="9"/>
      <c r="K84" s="9"/>
      <c r="L84" s="9"/>
      <c r="M84" s="9"/>
      <c r="N84" s="9"/>
      <c r="O84" s="9">
        <v>49.191800000000001</v>
      </c>
      <c r="P84" s="65"/>
    </row>
    <row r="85" spans="1:16" x14ac:dyDescent="0.2">
      <c r="A85" s="19"/>
      <c r="B85" s="39" t="s">
        <v>227</v>
      </c>
      <c r="C85" s="145" t="s">
        <v>337</v>
      </c>
      <c r="D85" s="21">
        <v>661.76469999999995</v>
      </c>
      <c r="E85" s="21">
        <v>685.61569999999995</v>
      </c>
      <c r="F85" s="21">
        <v>23.850999999999999</v>
      </c>
      <c r="G85" s="68">
        <f t="shared" si="1"/>
        <v>2</v>
      </c>
      <c r="H85" s="21">
        <f>G85*summary!$D$19/K_5!$G$118</f>
        <v>18913.728169014084</v>
      </c>
      <c r="J85" s="9"/>
      <c r="K85" s="9"/>
      <c r="L85" s="9"/>
      <c r="M85" s="9"/>
      <c r="N85" s="9"/>
      <c r="O85" s="9">
        <v>23.850999999999999</v>
      </c>
      <c r="P85" s="65"/>
    </row>
    <row r="86" spans="1:16" x14ac:dyDescent="0.2">
      <c r="A86" s="19"/>
      <c r="B86" s="39" t="s">
        <v>228</v>
      </c>
      <c r="C86" s="145" t="s">
        <v>338</v>
      </c>
      <c r="D86" s="21">
        <v>587.79390000000001</v>
      </c>
      <c r="E86" s="21">
        <v>428.58019999999999</v>
      </c>
      <c r="F86" s="21">
        <v>-159.21369999999999</v>
      </c>
      <c r="G86" s="68">
        <f t="shared" si="1"/>
        <v>5</v>
      </c>
      <c r="H86" s="21">
        <f>G86*summary!$D$19/K_5!$G$118</f>
        <v>47284.320422535209</v>
      </c>
      <c r="J86" s="9"/>
      <c r="K86" s="9"/>
      <c r="L86" s="9"/>
      <c r="M86" s="9"/>
      <c r="N86" s="9"/>
      <c r="O86" s="9">
        <v>-159.21369999999999</v>
      </c>
      <c r="P86" s="65"/>
    </row>
    <row r="87" spans="1:16" x14ac:dyDescent="0.2">
      <c r="A87" s="19"/>
      <c r="B87" s="39" t="s">
        <v>229</v>
      </c>
      <c r="C87" s="145" t="s">
        <v>339</v>
      </c>
      <c r="D87" s="21">
        <v>402.43329999999997</v>
      </c>
      <c r="E87" s="21">
        <v>314.9898</v>
      </c>
      <c r="F87" s="21">
        <v>-87.4435</v>
      </c>
      <c r="G87" s="68">
        <f t="shared" si="1"/>
        <v>5</v>
      </c>
      <c r="H87" s="21">
        <f>G87*summary!$D$19/K_5!$G$118</f>
        <v>47284.320422535209</v>
      </c>
      <c r="J87" s="9"/>
      <c r="K87" s="9"/>
      <c r="L87" s="9"/>
      <c r="M87" s="9"/>
      <c r="N87" s="9"/>
      <c r="O87" s="9">
        <v>-87.4435</v>
      </c>
      <c r="P87" s="65"/>
    </row>
    <row r="88" spans="1:16" x14ac:dyDescent="0.2">
      <c r="A88" s="19"/>
      <c r="B88" s="39" t="s">
        <v>230</v>
      </c>
      <c r="C88" s="145" t="s">
        <v>340</v>
      </c>
      <c r="D88" s="21">
        <v>622.202</v>
      </c>
      <c r="E88" s="21">
        <v>514.37220000000002</v>
      </c>
      <c r="F88" s="21">
        <v>-107.82980000000001</v>
      </c>
      <c r="G88" s="68">
        <f t="shared" si="1"/>
        <v>5</v>
      </c>
      <c r="H88" s="21">
        <f>G88*summary!$D$19/K_5!$G$118</f>
        <v>47284.320422535209</v>
      </c>
      <c r="J88" s="9"/>
      <c r="K88" s="9"/>
      <c r="L88" s="9"/>
      <c r="M88" s="9"/>
      <c r="N88" s="9"/>
      <c r="O88" s="9">
        <v>-107.82980000000001</v>
      </c>
      <c r="P88" s="65"/>
    </row>
    <row r="89" spans="1:16" x14ac:dyDescent="0.2">
      <c r="A89" s="19"/>
      <c r="B89" s="39" t="s">
        <v>231</v>
      </c>
      <c r="C89" s="145" t="s">
        <v>341</v>
      </c>
      <c r="D89" s="21">
        <v>449.42270000000002</v>
      </c>
      <c r="E89" s="21">
        <v>355.57990000000001</v>
      </c>
      <c r="F89" s="21">
        <v>-93.842799999999997</v>
      </c>
      <c r="G89" s="68">
        <f t="shared" si="1"/>
        <v>5</v>
      </c>
      <c r="H89" s="21">
        <f>G89*summary!$D$19/K_5!$G$118</f>
        <v>47284.320422535209</v>
      </c>
      <c r="J89" s="9"/>
      <c r="K89" s="9"/>
      <c r="L89" s="9"/>
      <c r="M89" s="9"/>
      <c r="N89" s="9"/>
      <c r="O89" s="9">
        <v>-93.842799999999997</v>
      </c>
      <c r="P89" s="65"/>
    </row>
    <row r="90" spans="1:16" x14ac:dyDescent="0.2">
      <c r="A90" s="19"/>
      <c r="B90" s="39" t="s">
        <v>232</v>
      </c>
      <c r="C90" s="145" t="s">
        <v>342</v>
      </c>
      <c r="D90" s="21">
        <v>613.5308</v>
      </c>
      <c r="E90" s="21">
        <v>449.09359999999998</v>
      </c>
      <c r="F90" s="21">
        <v>-164.43719999999999</v>
      </c>
      <c r="G90" s="68">
        <f t="shared" si="1"/>
        <v>5</v>
      </c>
      <c r="H90" s="21">
        <f>G90*summary!$D$19/K_5!$G$118</f>
        <v>47284.320422535209</v>
      </c>
      <c r="J90" s="9"/>
      <c r="K90" s="9"/>
      <c r="L90" s="9"/>
      <c r="M90" s="9"/>
      <c r="N90" s="9"/>
      <c r="O90" s="9">
        <v>-164.43719999999999</v>
      </c>
      <c r="P90" s="65"/>
    </row>
    <row r="91" spans="1:16" x14ac:dyDescent="0.2">
      <c r="A91" s="142"/>
      <c r="B91" s="40" t="s">
        <v>234</v>
      </c>
      <c r="C91" s="147" t="s">
        <v>88</v>
      </c>
      <c r="D91" s="27">
        <v>0</v>
      </c>
      <c r="E91" s="27">
        <v>0</v>
      </c>
      <c r="F91" s="27">
        <v>0</v>
      </c>
      <c r="G91" s="69">
        <f t="shared" si="1"/>
        <v>2</v>
      </c>
      <c r="H91" s="21">
        <f>G91*summary!$D$19/K_5!$G$118</f>
        <v>18913.728169014084</v>
      </c>
      <c r="J91" s="9"/>
      <c r="K91" s="9"/>
      <c r="L91" s="9"/>
      <c r="M91" s="9"/>
      <c r="N91" s="9"/>
      <c r="P91" s="65"/>
    </row>
    <row r="92" spans="1:16" x14ac:dyDescent="0.2">
      <c r="A92" s="19"/>
      <c r="B92" s="40" t="s">
        <v>233</v>
      </c>
      <c r="C92" s="147" t="s">
        <v>343</v>
      </c>
      <c r="D92" s="27">
        <v>62.930700000000002</v>
      </c>
      <c r="E92" s="27">
        <v>47.533000000000001</v>
      </c>
      <c r="F92" s="27">
        <v>-15.397600000000001</v>
      </c>
      <c r="G92" s="69">
        <f t="shared" si="1"/>
        <v>4</v>
      </c>
      <c r="H92" s="27">
        <f>G92*summary!$D$19/K_5!$G$118</f>
        <v>37827.456338028169</v>
      </c>
      <c r="J92" s="9"/>
      <c r="K92" s="9"/>
      <c r="L92" s="9"/>
      <c r="M92" s="9"/>
      <c r="N92" s="9"/>
      <c r="O92" s="9">
        <v>-15.397600000000001</v>
      </c>
      <c r="P92" s="65"/>
    </row>
    <row r="93" spans="1:16" x14ac:dyDescent="0.2">
      <c r="A93" s="29" t="s">
        <v>345</v>
      </c>
      <c r="B93" s="41" t="s">
        <v>235</v>
      </c>
      <c r="C93" s="148" t="s">
        <v>346</v>
      </c>
      <c r="D93" s="31">
        <v>454.0992</v>
      </c>
      <c r="E93" s="31">
        <v>415.68430000000001</v>
      </c>
      <c r="F93" s="31">
        <v>-38.4148</v>
      </c>
      <c r="G93" s="70">
        <f t="shared" si="1"/>
        <v>4</v>
      </c>
      <c r="H93" s="31">
        <f>G93*summary!$D$19/K_5!$G$118</f>
        <v>37827.456338028169</v>
      </c>
      <c r="J93" s="9"/>
      <c r="K93" s="9"/>
      <c r="L93" s="9"/>
      <c r="M93" s="9"/>
      <c r="N93" s="9"/>
      <c r="O93" s="9">
        <v>-38.4148</v>
      </c>
      <c r="P93" s="65"/>
    </row>
    <row r="94" spans="1:16" x14ac:dyDescent="0.2">
      <c r="A94" s="19"/>
      <c r="B94" s="39" t="s">
        <v>236</v>
      </c>
      <c r="C94" s="145" t="s">
        <v>347</v>
      </c>
      <c r="D94" s="21">
        <v>302.21039999999999</v>
      </c>
      <c r="E94" s="21">
        <v>399.19450000000001</v>
      </c>
      <c r="F94" s="21">
        <v>96.984200000000001</v>
      </c>
      <c r="G94" s="68">
        <f t="shared" si="1"/>
        <v>1</v>
      </c>
      <c r="H94" s="21">
        <f>G94*summary!$D$19/K_5!$G$118</f>
        <v>9456.8640845070422</v>
      </c>
      <c r="J94" s="9"/>
      <c r="K94" s="9"/>
      <c r="L94" s="9"/>
      <c r="M94" s="9"/>
      <c r="N94" s="9"/>
      <c r="O94" s="9">
        <v>96.984200000000001</v>
      </c>
      <c r="P94" s="65"/>
    </row>
    <row r="95" spans="1:16" x14ac:dyDescent="0.2">
      <c r="A95" s="19"/>
      <c r="B95" s="39" t="s">
        <v>237</v>
      </c>
      <c r="C95" s="145" t="s">
        <v>348</v>
      </c>
      <c r="D95" s="21">
        <v>492.61079999999998</v>
      </c>
      <c r="E95" s="21">
        <v>304.4991</v>
      </c>
      <c r="F95" s="21">
        <v>-188.11170000000001</v>
      </c>
      <c r="G95" s="68">
        <f t="shared" si="1"/>
        <v>5</v>
      </c>
      <c r="H95" s="21">
        <f>G95*summary!$D$19/K_5!$G$118</f>
        <v>47284.320422535209</v>
      </c>
      <c r="J95" s="9"/>
      <c r="K95" s="9"/>
      <c r="L95" s="9"/>
      <c r="M95" s="9"/>
      <c r="N95" s="9"/>
      <c r="O95" s="9">
        <v>-188.11170000000001</v>
      </c>
      <c r="P95" s="65"/>
    </row>
    <row r="96" spans="1:16" x14ac:dyDescent="0.2">
      <c r="A96" s="19"/>
      <c r="B96" s="39" t="s">
        <v>238</v>
      </c>
      <c r="C96" s="145" t="s">
        <v>349</v>
      </c>
      <c r="D96" s="21">
        <v>742.34889999999996</v>
      </c>
      <c r="E96" s="21">
        <v>505.82040000000001</v>
      </c>
      <c r="F96" s="21">
        <v>-236.52850000000001</v>
      </c>
      <c r="G96" s="68">
        <f t="shared" si="1"/>
        <v>5</v>
      </c>
      <c r="H96" s="21">
        <f>G96*summary!$D$19/K_5!$G$118</f>
        <v>47284.320422535209</v>
      </c>
      <c r="J96" s="9"/>
      <c r="K96" s="9"/>
      <c r="L96" s="9"/>
      <c r="M96" s="9"/>
      <c r="N96" s="9"/>
      <c r="O96" s="9">
        <v>-236.52850000000001</v>
      </c>
      <c r="P96" s="65"/>
    </row>
    <row r="97" spans="1:16" x14ac:dyDescent="0.2">
      <c r="A97" s="19"/>
      <c r="B97" s="39" t="s">
        <v>239</v>
      </c>
      <c r="C97" s="145" t="s">
        <v>350</v>
      </c>
      <c r="D97" s="21">
        <v>951.66539999999998</v>
      </c>
      <c r="E97" s="21">
        <v>572.12419999999997</v>
      </c>
      <c r="F97" s="21">
        <v>-379.54129999999998</v>
      </c>
      <c r="G97" s="68">
        <f t="shared" si="1"/>
        <v>5</v>
      </c>
      <c r="H97" s="21">
        <f>G97*summary!$D$19/K_5!$G$118</f>
        <v>47284.320422535209</v>
      </c>
      <c r="J97" s="9"/>
      <c r="K97" s="9"/>
      <c r="L97" s="9"/>
      <c r="M97" s="9"/>
      <c r="N97" s="9"/>
      <c r="O97" s="9">
        <v>-379.54129999999998</v>
      </c>
      <c r="P97" s="65"/>
    </row>
    <row r="98" spans="1:16" x14ac:dyDescent="0.2">
      <c r="A98" s="33"/>
      <c r="B98" s="42" t="s">
        <v>240</v>
      </c>
      <c r="C98" s="146" t="s">
        <v>351</v>
      </c>
      <c r="D98" s="35">
        <v>871.00170000000003</v>
      </c>
      <c r="E98" s="35">
        <v>899.01110000000006</v>
      </c>
      <c r="F98" s="35">
        <v>28.009399999999999</v>
      </c>
      <c r="G98" s="71">
        <f t="shared" si="1"/>
        <v>2</v>
      </c>
      <c r="H98" s="35">
        <f>G98*summary!$D$19/K_5!$G$118</f>
        <v>18913.728169014084</v>
      </c>
      <c r="J98" s="9"/>
      <c r="K98" s="9"/>
      <c r="L98" s="9"/>
      <c r="M98" s="9"/>
      <c r="N98" s="9"/>
      <c r="O98" s="9">
        <v>28.009399999999999</v>
      </c>
      <c r="P98" s="65"/>
    </row>
    <row r="99" spans="1:16" x14ac:dyDescent="0.2">
      <c r="A99" s="15" t="s">
        <v>352</v>
      </c>
      <c r="B99" s="38" t="s">
        <v>241</v>
      </c>
      <c r="C99" s="144" t="s">
        <v>353</v>
      </c>
      <c r="D99" s="17">
        <v>203.63239999999999</v>
      </c>
      <c r="E99" s="17">
        <v>211.48910000000001</v>
      </c>
      <c r="F99" s="17">
        <v>7.8567</v>
      </c>
      <c r="G99" s="67">
        <f t="shared" si="1"/>
        <v>2</v>
      </c>
      <c r="H99" s="17">
        <f>G99*summary!$D$19/K_5!$G$118</f>
        <v>18913.728169014084</v>
      </c>
      <c r="J99" s="9"/>
      <c r="K99" s="9"/>
      <c r="L99" s="9"/>
      <c r="M99" s="9"/>
      <c r="N99" s="9"/>
      <c r="O99" s="9">
        <v>7.8567</v>
      </c>
      <c r="P99" s="65"/>
    </row>
    <row r="100" spans="1:16" x14ac:dyDescent="0.2">
      <c r="A100" s="19"/>
      <c r="B100" s="39" t="s">
        <v>242</v>
      </c>
      <c r="C100" s="145" t="s">
        <v>354</v>
      </c>
      <c r="D100" s="21">
        <v>447.62540000000001</v>
      </c>
      <c r="E100" s="21">
        <v>399.90129999999999</v>
      </c>
      <c r="F100" s="21">
        <v>-47.7241</v>
      </c>
      <c r="G100" s="68">
        <f t="shared" si="1"/>
        <v>4</v>
      </c>
      <c r="H100" s="21">
        <f>G100*summary!$D$19/K_5!$G$118</f>
        <v>37827.456338028169</v>
      </c>
      <c r="J100" s="9"/>
      <c r="K100" s="9"/>
      <c r="L100" s="9"/>
      <c r="M100" s="9"/>
      <c r="N100" s="9"/>
      <c r="O100" s="9">
        <v>-47.7241</v>
      </c>
      <c r="P100" s="65"/>
    </row>
    <row r="101" spans="1:16" x14ac:dyDescent="0.2">
      <c r="A101" s="19"/>
      <c r="B101" s="39" t="s">
        <v>243</v>
      </c>
      <c r="C101" s="145" t="s">
        <v>355</v>
      </c>
      <c r="D101" s="21">
        <v>382.76330000000002</v>
      </c>
      <c r="E101" s="21">
        <v>375.3177</v>
      </c>
      <c r="F101" s="21">
        <v>-7.4455999999999998</v>
      </c>
      <c r="G101" s="68">
        <f t="shared" si="1"/>
        <v>4</v>
      </c>
      <c r="H101" s="21">
        <f>G101*summary!$D$19/K_5!$G$118</f>
        <v>37827.456338028169</v>
      </c>
      <c r="J101" s="9"/>
      <c r="K101" s="9"/>
      <c r="L101" s="9"/>
      <c r="M101" s="9"/>
      <c r="N101" s="9"/>
      <c r="O101" s="9">
        <v>-7.4455999999999998</v>
      </c>
      <c r="P101" s="65"/>
    </row>
    <row r="102" spans="1:16" x14ac:dyDescent="0.2">
      <c r="A102" s="19"/>
      <c r="B102" s="39" t="s">
        <v>244</v>
      </c>
      <c r="C102" s="145" t="s">
        <v>356</v>
      </c>
      <c r="D102" s="21">
        <v>510.85570000000001</v>
      </c>
      <c r="E102" s="21">
        <v>472.91680000000002</v>
      </c>
      <c r="F102" s="21">
        <v>-37.938899999999997</v>
      </c>
      <c r="G102" s="68">
        <f t="shared" si="1"/>
        <v>4</v>
      </c>
      <c r="H102" s="21">
        <f>G102*summary!$D$19/K_5!$G$118</f>
        <v>37827.456338028169</v>
      </c>
      <c r="J102" s="9"/>
      <c r="K102" s="9"/>
      <c r="L102" s="9"/>
      <c r="M102" s="9"/>
      <c r="N102" s="9"/>
      <c r="O102" s="9">
        <v>-37.938899999999997</v>
      </c>
      <c r="P102" s="65"/>
    </row>
    <row r="103" spans="1:16" x14ac:dyDescent="0.2">
      <c r="A103" s="19"/>
      <c r="B103" s="39" t="s">
        <v>245</v>
      </c>
      <c r="C103" s="145" t="s">
        <v>357</v>
      </c>
      <c r="D103" s="21">
        <v>1110.9791</v>
      </c>
      <c r="E103" s="21">
        <v>899.64589999999998</v>
      </c>
      <c r="F103" s="21">
        <v>-211.3331</v>
      </c>
      <c r="G103" s="68">
        <f t="shared" si="1"/>
        <v>5</v>
      </c>
      <c r="H103" s="21">
        <f>G103*summary!$D$19/K_5!$G$118</f>
        <v>47284.320422535209</v>
      </c>
      <c r="J103" s="9"/>
      <c r="K103" s="9"/>
      <c r="L103" s="9"/>
      <c r="M103" s="9"/>
      <c r="N103" s="9"/>
      <c r="O103" s="9">
        <v>-211.3331</v>
      </c>
      <c r="P103" s="65"/>
    </row>
    <row r="104" spans="1:16" x14ac:dyDescent="0.2">
      <c r="A104" s="19"/>
      <c r="B104" s="39" t="s">
        <v>246</v>
      </c>
      <c r="C104" s="145" t="s">
        <v>358</v>
      </c>
      <c r="D104" s="21">
        <v>527.62710000000004</v>
      </c>
      <c r="E104" s="21">
        <v>261.62790000000001</v>
      </c>
      <c r="F104" s="21">
        <v>-265.99919999999997</v>
      </c>
      <c r="G104" s="68">
        <f t="shared" si="1"/>
        <v>5</v>
      </c>
      <c r="H104" s="21">
        <f>G104*summary!$D$19/K_5!$G$118</f>
        <v>47284.320422535209</v>
      </c>
      <c r="J104" s="9"/>
      <c r="K104" s="9"/>
      <c r="L104" s="9"/>
      <c r="M104" s="9"/>
      <c r="N104" s="9"/>
      <c r="O104" s="9">
        <v>-265.99919999999997</v>
      </c>
      <c r="P104" s="65"/>
    </row>
    <row r="105" spans="1:16" x14ac:dyDescent="0.2">
      <c r="A105" s="19"/>
      <c r="B105" s="39" t="s">
        <v>247</v>
      </c>
      <c r="C105" s="145" t="s">
        <v>359</v>
      </c>
      <c r="D105" s="21">
        <v>388.6825</v>
      </c>
      <c r="E105" s="21">
        <v>406.54930000000002</v>
      </c>
      <c r="F105" s="21">
        <v>17.866900000000001</v>
      </c>
      <c r="G105" s="68">
        <f t="shared" si="1"/>
        <v>2</v>
      </c>
      <c r="H105" s="21">
        <f>G105*summary!$D$19/K_5!$G$118</f>
        <v>18913.728169014084</v>
      </c>
      <c r="J105" s="9"/>
      <c r="K105" s="9"/>
      <c r="L105" s="9"/>
      <c r="M105" s="9"/>
      <c r="N105" s="9"/>
      <c r="O105" s="9">
        <v>17.866900000000001</v>
      </c>
      <c r="P105" s="65"/>
    </row>
    <row r="106" spans="1:16" x14ac:dyDescent="0.2">
      <c r="A106" s="19"/>
      <c r="B106" s="39" t="s">
        <v>248</v>
      </c>
      <c r="C106" s="145" t="s">
        <v>360</v>
      </c>
      <c r="D106" s="21">
        <v>547.30259999999998</v>
      </c>
      <c r="E106" s="21">
        <v>596.16380000000004</v>
      </c>
      <c r="F106" s="21">
        <v>48.861199999999997</v>
      </c>
      <c r="G106" s="68">
        <f t="shared" si="1"/>
        <v>2</v>
      </c>
      <c r="H106" s="21">
        <f>G106*summary!$D$19/K_5!$G$118</f>
        <v>18913.728169014084</v>
      </c>
      <c r="J106" s="9"/>
      <c r="K106" s="9"/>
      <c r="L106" s="9"/>
      <c r="M106" s="9"/>
      <c r="N106" s="9"/>
      <c r="O106" s="9">
        <v>48.861199999999997</v>
      </c>
      <c r="P106" s="65"/>
    </row>
    <row r="107" spans="1:16" x14ac:dyDescent="0.2">
      <c r="A107" s="19"/>
      <c r="B107" s="39" t="s">
        <v>249</v>
      </c>
      <c r="C107" s="145" t="s">
        <v>361</v>
      </c>
      <c r="D107" s="21">
        <v>555.26639999999998</v>
      </c>
      <c r="E107" s="21">
        <v>364.52</v>
      </c>
      <c r="F107" s="21">
        <v>-190.74629999999999</v>
      </c>
      <c r="G107" s="68">
        <f t="shared" si="1"/>
        <v>5</v>
      </c>
      <c r="H107" s="21">
        <f>G107*summary!$D$19/K_5!$G$118</f>
        <v>47284.320422535209</v>
      </c>
      <c r="J107" s="9"/>
      <c r="K107" s="9"/>
      <c r="L107" s="9"/>
      <c r="M107" s="9"/>
      <c r="N107" s="9"/>
      <c r="O107" s="9">
        <v>-190.74629999999999</v>
      </c>
      <c r="P107" s="65"/>
    </row>
    <row r="108" spans="1:16" x14ac:dyDescent="0.2">
      <c r="A108" s="19"/>
      <c r="B108" s="39" t="s">
        <v>250</v>
      </c>
      <c r="C108" s="145" t="s">
        <v>362</v>
      </c>
      <c r="D108" s="21">
        <v>488.95769999999999</v>
      </c>
      <c r="E108" s="21">
        <v>269.4563</v>
      </c>
      <c r="F108" s="21">
        <v>-219.50139999999999</v>
      </c>
      <c r="G108" s="68">
        <f t="shared" si="1"/>
        <v>5</v>
      </c>
      <c r="H108" s="21">
        <f>G108*summary!$D$19/K_5!$G$118</f>
        <v>47284.320422535209</v>
      </c>
      <c r="J108" s="9"/>
      <c r="K108" s="9"/>
      <c r="L108" s="9"/>
      <c r="M108" s="9"/>
      <c r="N108" s="9"/>
      <c r="O108" s="9">
        <v>-219.50139999999999</v>
      </c>
      <c r="P108" s="65"/>
    </row>
    <row r="109" spans="1:16" x14ac:dyDescent="0.2">
      <c r="A109" s="19"/>
      <c r="B109" s="39" t="s">
        <v>251</v>
      </c>
      <c r="C109" s="145" t="s">
        <v>363</v>
      </c>
      <c r="D109" s="21">
        <v>340.81799999999998</v>
      </c>
      <c r="E109" s="21">
        <v>327.04320000000001</v>
      </c>
      <c r="F109" s="21">
        <v>-13.774800000000001</v>
      </c>
      <c r="G109" s="68">
        <f t="shared" si="1"/>
        <v>4</v>
      </c>
      <c r="H109" s="21">
        <f>G109*summary!$D$19/K_5!$G$118</f>
        <v>37827.456338028169</v>
      </c>
      <c r="J109" s="9"/>
      <c r="K109" s="9"/>
      <c r="L109" s="9"/>
      <c r="M109" s="9"/>
      <c r="N109" s="9"/>
      <c r="O109" s="9">
        <v>-13.774800000000001</v>
      </c>
      <c r="P109" s="65"/>
    </row>
    <row r="110" spans="1:16" x14ac:dyDescent="0.2">
      <c r="A110" s="19"/>
      <c r="B110" s="39" t="s">
        <v>252</v>
      </c>
      <c r="C110" s="145" t="s">
        <v>364</v>
      </c>
      <c r="D110" s="21">
        <v>721.6789</v>
      </c>
      <c r="E110" s="21">
        <v>878.85090000000002</v>
      </c>
      <c r="F110" s="21">
        <v>157.172</v>
      </c>
      <c r="G110" s="68">
        <f t="shared" si="1"/>
        <v>1</v>
      </c>
      <c r="H110" s="21">
        <f>G110*summary!$D$19/K_5!$G$118</f>
        <v>9456.8640845070422</v>
      </c>
      <c r="J110" s="9"/>
      <c r="K110" s="9"/>
      <c r="L110" s="9"/>
      <c r="M110" s="9"/>
      <c r="N110" s="9"/>
      <c r="O110" s="9">
        <v>157.172</v>
      </c>
      <c r="P110" s="65"/>
    </row>
    <row r="111" spans="1:16" x14ac:dyDescent="0.2">
      <c r="A111" s="19"/>
      <c r="B111" s="40" t="s">
        <v>253</v>
      </c>
      <c r="C111" s="147" t="s">
        <v>365</v>
      </c>
      <c r="D111" s="27">
        <v>16.175999999999998</v>
      </c>
      <c r="E111" s="27">
        <v>40.676900000000003</v>
      </c>
      <c r="F111" s="27">
        <v>24.500900000000001</v>
      </c>
      <c r="G111" s="69">
        <f t="shared" si="1"/>
        <v>2</v>
      </c>
      <c r="H111" s="27">
        <f>G111*summary!$D$19/K_5!$G$118</f>
        <v>18913.728169014084</v>
      </c>
      <c r="J111" s="9"/>
      <c r="K111" s="9"/>
      <c r="L111" s="9"/>
      <c r="M111" s="9"/>
      <c r="N111" s="9"/>
      <c r="O111" s="9">
        <v>24.500900000000001</v>
      </c>
      <c r="P111" s="65"/>
    </row>
    <row r="112" spans="1:16" x14ac:dyDescent="0.2">
      <c r="A112" s="29" t="s">
        <v>366</v>
      </c>
      <c r="B112" s="41" t="s">
        <v>254</v>
      </c>
      <c r="C112" s="148" t="s">
        <v>367</v>
      </c>
      <c r="D112" s="31">
        <v>418.66919999999999</v>
      </c>
      <c r="E112" s="31">
        <v>503.6542</v>
      </c>
      <c r="F112" s="31">
        <v>84.984899999999996</v>
      </c>
      <c r="G112" s="70">
        <f t="shared" si="1"/>
        <v>1</v>
      </c>
      <c r="H112" s="31">
        <f>G112*summary!$D$19/K_5!$G$118</f>
        <v>9456.8640845070422</v>
      </c>
      <c r="J112" s="9"/>
      <c r="K112" s="9"/>
      <c r="L112" s="9"/>
      <c r="M112" s="9"/>
      <c r="N112" s="9"/>
      <c r="O112" s="9">
        <v>84.984899999999996</v>
      </c>
      <c r="P112" s="65"/>
    </row>
    <row r="113" spans="1:16" x14ac:dyDescent="0.2">
      <c r="A113" s="19"/>
      <c r="B113" s="39" t="s">
        <v>255</v>
      </c>
      <c r="C113" s="145" t="s">
        <v>368</v>
      </c>
      <c r="D113" s="21">
        <v>308.67169999999999</v>
      </c>
      <c r="E113" s="21">
        <v>428.04149999999998</v>
      </c>
      <c r="F113" s="21">
        <v>119.36969999999999</v>
      </c>
      <c r="G113" s="68">
        <f t="shared" si="1"/>
        <v>1</v>
      </c>
      <c r="H113" s="21">
        <f>G113*summary!$D$19/K_5!$G$118</f>
        <v>9456.8640845070422</v>
      </c>
      <c r="J113" s="9"/>
      <c r="K113" s="9"/>
      <c r="L113" s="9"/>
      <c r="M113" s="9"/>
      <c r="N113" s="9"/>
      <c r="O113" s="9">
        <v>119.36969999999999</v>
      </c>
      <c r="P113" s="65"/>
    </row>
    <row r="114" spans="1:16" x14ac:dyDescent="0.2">
      <c r="A114" s="19"/>
      <c r="B114" s="39" t="s">
        <v>256</v>
      </c>
      <c r="C114" s="145" t="s">
        <v>369</v>
      </c>
      <c r="D114" s="21">
        <v>483.5179</v>
      </c>
      <c r="E114" s="21">
        <v>569.35820000000001</v>
      </c>
      <c r="F114" s="21">
        <v>85.840299999999999</v>
      </c>
      <c r="G114" s="68">
        <f t="shared" si="1"/>
        <v>1</v>
      </c>
      <c r="H114" s="21">
        <f>G114*summary!$D$19/K_5!$G$118</f>
        <v>9456.8640845070422</v>
      </c>
      <c r="J114" s="9"/>
      <c r="K114" s="9"/>
      <c r="L114" s="9"/>
      <c r="M114" s="9"/>
      <c r="N114" s="9"/>
      <c r="O114" s="9">
        <v>85.840299999999999</v>
      </c>
      <c r="P114" s="65"/>
    </row>
    <row r="115" spans="1:16" x14ac:dyDescent="0.2">
      <c r="A115" s="19"/>
      <c r="B115" s="39" t="s">
        <v>257</v>
      </c>
      <c r="C115" s="145" t="s">
        <v>370</v>
      </c>
      <c r="D115" s="21">
        <v>423.81229999999999</v>
      </c>
      <c r="E115" s="21">
        <v>493.27789999999999</v>
      </c>
      <c r="F115" s="21">
        <v>69.465500000000006</v>
      </c>
      <c r="G115" s="68">
        <f t="shared" si="1"/>
        <v>1</v>
      </c>
      <c r="H115" s="21">
        <f>G115*summary!$D$19/K_5!$G$118</f>
        <v>9456.8640845070422</v>
      </c>
      <c r="J115" s="9"/>
      <c r="K115" s="9"/>
      <c r="L115" s="9"/>
      <c r="M115" s="9"/>
      <c r="N115" s="9"/>
      <c r="O115" s="9">
        <v>69.465500000000006</v>
      </c>
      <c r="P115" s="65"/>
    </row>
    <row r="116" spans="1:16" x14ac:dyDescent="0.2">
      <c r="A116" s="19"/>
      <c r="B116" s="39" t="s">
        <v>258</v>
      </c>
      <c r="C116" s="145" t="s">
        <v>371</v>
      </c>
      <c r="D116" s="21">
        <v>65.487899999999996</v>
      </c>
      <c r="E116" s="21">
        <v>246.25030000000001</v>
      </c>
      <c r="F116" s="21">
        <v>180.76240000000001</v>
      </c>
      <c r="G116" s="68">
        <f t="shared" si="1"/>
        <v>1</v>
      </c>
      <c r="H116" s="21">
        <f>G116*summary!$D$19/K_5!$G$118</f>
        <v>9456.8640845070422</v>
      </c>
      <c r="J116" s="9"/>
      <c r="K116" s="9"/>
      <c r="L116" s="9"/>
      <c r="M116" s="9"/>
      <c r="N116" s="9"/>
      <c r="O116" s="9">
        <v>180.76240000000001</v>
      </c>
      <c r="P116" s="65"/>
    </row>
    <row r="117" spans="1:16" x14ac:dyDescent="0.2">
      <c r="A117" s="33"/>
      <c r="B117" s="42" t="s">
        <v>259</v>
      </c>
      <c r="C117" s="146" t="s">
        <v>372</v>
      </c>
      <c r="D117" s="35">
        <v>317.78750000000002</v>
      </c>
      <c r="E117" s="35">
        <v>243.07669999999999</v>
      </c>
      <c r="F117" s="35">
        <v>-74.710899999999995</v>
      </c>
      <c r="G117" s="71">
        <f t="shared" si="1"/>
        <v>5</v>
      </c>
      <c r="H117" s="35">
        <f>G117*summary!$D$19/K_5!$G$118</f>
        <v>47284.320422535209</v>
      </c>
      <c r="J117" s="9"/>
      <c r="K117" s="9"/>
      <c r="L117" s="9"/>
      <c r="M117" s="9"/>
      <c r="N117" s="9"/>
      <c r="O117" s="9">
        <v>-74.710899999999995</v>
      </c>
      <c r="P117" s="65"/>
    </row>
    <row r="118" spans="1:16" ht="21.75" thickBot="1" x14ac:dyDescent="0.25">
      <c r="D118" s="295" t="s">
        <v>377</v>
      </c>
      <c r="E118" s="296"/>
      <c r="F118" s="296"/>
      <c r="G118" s="141">
        <f>SUM(G4:G117)</f>
        <v>355</v>
      </c>
      <c r="H118" s="75">
        <f>SUM(H4:H117)</f>
        <v>3357186.7500000009</v>
      </c>
      <c r="P118" s="65"/>
    </row>
    <row r="119" spans="1:16" ht="21.75" thickTop="1" x14ac:dyDescent="0.2"/>
  </sheetData>
  <mergeCells count="3">
    <mergeCell ref="N18:N25"/>
    <mergeCell ref="A1:H1"/>
    <mergeCell ref="D118:F11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119"/>
  <sheetViews>
    <sheetView topLeftCell="A99" zoomScale="90" zoomScaleNormal="90" workbookViewId="0">
      <selection activeCell="B4" sqref="B4:B117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383</v>
      </c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388</v>
      </c>
      <c r="E3" s="13" t="s">
        <v>389</v>
      </c>
      <c r="F3" s="13" t="s">
        <v>390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15" t="s">
        <v>285</v>
      </c>
      <c r="B4" s="38" t="s">
        <v>146</v>
      </c>
      <c r="C4" s="16" t="s">
        <v>286</v>
      </c>
      <c r="D4" s="17">
        <v>17.694700000000001</v>
      </c>
      <c r="E4" s="18">
        <v>7421</v>
      </c>
      <c r="F4" s="18">
        <v>41939</v>
      </c>
      <c r="G4" s="67" t="str">
        <f>IF(D4&gt;=$K$18,"5",IF(D4&gt;=$K$19,"4",IF(D4&gt;=$K$20,"3",IF(D4&gt;=$K$21,"2","1"))))</f>
        <v>1</v>
      </c>
      <c r="H4" s="17">
        <f>summary!$D$20*K_6!G4/K_6!$P$118</f>
        <v>11862.850706713782</v>
      </c>
      <c r="P4" s="65">
        <v>1</v>
      </c>
    </row>
    <row r="5" spans="1:16" x14ac:dyDescent="0.2">
      <c r="A5" s="19"/>
      <c r="B5" s="39" t="s">
        <v>147</v>
      </c>
      <c r="C5" s="20" t="s">
        <v>287</v>
      </c>
      <c r="D5" s="21">
        <v>22.523399999999999</v>
      </c>
      <c r="E5" s="22">
        <v>2235</v>
      </c>
      <c r="F5" s="22">
        <v>9923</v>
      </c>
      <c r="G5" s="68" t="str">
        <f t="shared" ref="G5:G68" si="0">IF(D5&gt;=$K$18,"5",IF(D5&gt;=$K$19,"4",IF(D5&gt;=$K$20,"3",IF(D5&gt;=$K$21,"2","1"))))</f>
        <v>1</v>
      </c>
      <c r="H5" s="21">
        <f>summary!$D$20*K_6!G5/K_6!$P$118</f>
        <v>11862.850706713782</v>
      </c>
      <c r="P5" s="65">
        <v>1</v>
      </c>
    </row>
    <row r="6" spans="1:16" x14ac:dyDescent="0.2">
      <c r="A6" s="19"/>
      <c r="B6" s="39" t="s">
        <v>148</v>
      </c>
      <c r="C6" s="20" t="s">
        <v>288</v>
      </c>
      <c r="D6" s="21">
        <v>21.666399999999999</v>
      </c>
      <c r="E6" s="22">
        <v>3136</v>
      </c>
      <c r="F6" s="22">
        <v>14474</v>
      </c>
      <c r="G6" s="68" t="str">
        <f t="shared" si="0"/>
        <v>1</v>
      </c>
      <c r="H6" s="21">
        <f>summary!$D$20*K_6!G6/K_6!$P$118</f>
        <v>11862.850706713782</v>
      </c>
      <c r="P6" s="65">
        <v>1</v>
      </c>
    </row>
    <row r="7" spans="1:16" x14ac:dyDescent="0.2">
      <c r="A7" s="19"/>
      <c r="B7" s="39" t="s">
        <v>149</v>
      </c>
      <c r="C7" s="20" t="s">
        <v>289</v>
      </c>
      <c r="D7" s="21">
        <v>19.1676</v>
      </c>
      <c r="E7" s="22">
        <v>2694</v>
      </c>
      <c r="F7" s="22">
        <v>14055</v>
      </c>
      <c r="G7" s="68" t="str">
        <f t="shared" si="0"/>
        <v>1</v>
      </c>
      <c r="H7" s="21">
        <f>summary!$D$20*K_6!G7/K_6!$P$118</f>
        <v>11862.850706713782</v>
      </c>
      <c r="P7" s="65">
        <v>1</v>
      </c>
    </row>
    <row r="8" spans="1:16" x14ac:dyDescent="0.2">
      <c r="A8" s="19"/>
      <c r="B8" s="39" t="s">
        <v>150</v>
      </c>
      <c r="C8" s="20" t="s">
        <v>290</v>
      </c>
      <c r="D8" s="21">
        <v>27.863399999999999</v>
      </c>
      <c r="E8" s="22">
        <v>2620</v>
      </c>
      <c r="F8" s="22">
        <v>9403</v>
      </c>
      <c r="G8" s="68" t="str">
        <f t="shared" si="0"/>
        <v>1</v>
      </c>
      <c r="H8" s="21">
        <f>summary!$D$20*K_6!G8/K_6!$P$118</f>
        <v>11862.850706713782</v>
      </c>
      <c r="P8" s="65">
        <v>1</v>
      </c>
    </row>
    <row r="9" spans="1:16" x14ac:dyDescent="0.2">
      <c r="A9" s="19"/>
      <c r="B9" s="39" t="s">
        <v>151</v>
      </c>
      <c r="C9" s="20" t="s">
        <v>291</v>
      </c>
      <c r="D9" s="21">
        <v>14.7698</v>
      </c>
      <c r="E9" s="22">
        <v>1652</v>
      </c>
      <c r="F9" s="22">
        <v>11185</v>
      </c>
      <c r="G9" s="68" t="str">
        <f t="shared" si="0"/>
        <v>1</v>
      </c>
      <c r="H9" s="21">
        <f>summary!$D$20*K_6!G9/K_6!$P$118</f>
        <v>11862.850706713782</v>
      </c>
      <c r="P9" s="65">
        <v>1</v>
      </c>
    </row>
    <row r="10" spans="1:16" x14ac:dyDescent="0.2">
      <c r="A10" s="19"/>
      <c r="B10" s="39" t="s">
        <v>152</v>
      </c>
      <c r="C10" s="20" t="s">
        <v>292</v>
      </c>
      <c r="D10" s="21">
        <v>20.8718</v>
      </c>
      <c r="E10" s="22">
        <v>2236</v>
      </c>
      <c r="F10" s="22">
        <v>10713</v>
      </c>
      <c r="G10" s="68" t="str">
        <f t="shared" si="0"/>
        <v>1</v>
      </c>
      <c r="H10" s="21">
        <f>summary!$D$20*K_6!G10/K_6!$P$118</f>
        <v>11862.850706713782</v>
      </c>
      <c r="O10" s="9">
        <v>17.096800000000002</v>
      </c>
      <c r="P10" s="65">
        <v>1</v>
      </c>
    </row>
    <row r="11" spans="1:16" x14ac:dyDescent="0.2">
      <c r="A11" s="19"/>
      <c r="B11" s="39" t="s">
        <v>153</v>
      </c>
      <c r="C11" s="20" t="s">
        <v>7</v>
      </c>
      <c r="D11" s="21">
        <v>21.8673</v>
      </c>
      <c r="E11" s="22">
        <v>267</v>
      </c>
      <c r="F11" s="22">
        <v>1221</v>
      </c>
      <c r="G11" s="68" t="str">
        <f t="shared" si="0"/>
        <v>1</v>
      </c>
      <c r="H11" s="21">
        <f>summary!$D$20*K_6!G11/K_6!$P$118</f>
        <v>11862.850706713782</v>
      </c>
      <c r="O11" s="9">
        <v>17.694700000000001</v>
      </c>
      <c r="P11" s="65">
        <v>1</v>
      </c>
    </row>
    <row r="12" spans="1:16" x14ac:dyDescent="0.2">
      <c r="A12" s="19"/>
      <c r="B12" s="39" t="s">
        <v>154</v>
      </c>
      <c r="C12" s="20" t="s">
        <v>8</v>
      </c>
      <c r="D12" s="21">
        <v>33.5886</v>
      </c>
      <c r="E12" s="22">
        <v>614</v>
      </c>
      <c r="F12" s="22">
        <v>1828</v>
      </c>
      <c r="G12" s="68" t="str">
        <f t="shared" si="0"/>
        <v>2</v>
      </c>
      <c r="H12" s="21">
        <f>summary!$D$20*K_6!G12/K_6!$P$118</f>
        <v>23725.701413427563</v>
      </c>
      <c r="O12" s="9">
        <v>18.874700000000001</v>
      </c>
      <c r="P12" s="65">
        <v>2</v>
      </c>
    </row>
    <row r="13" spans="1:16" x14ac:dyDescent="0.2">
      <c r="A13" s="19"/>
      <c r="B13" s="39" t="s">
        <v>155</v>
      </c>
      <c r="C13" s="20" t="s">
        <v>9</v>
      </c>
      <c r="D13" s="21">
        <v>38.277799999999999</v>
      </c>
      <c r="E13" s="22">
        <v>609</v>
      </c>
      <c r="F13" s="22">
        <v>1591</v>
      </c>
      <c r="G13" s="68" t="str">
        <f t="shared" si="0"/>
        <v>3</v>
      </c>
      <c r="H13" s="21">
        <f>summary!$D$20*K_6!G13/K_6!$P$118</f>
        <v>35588.552120141343</v>
      </c>
      <c r="J13" s="23" t="s">
        <v>373</v>
      </c>
      <c r="K13" s="24">
        <f>AVERAGE(D14:D123)</f>
        <v>36.220720192307688</v>
      </c>
      <c r="L13" s="9"/>
      <c r="M13" s="9"/>
      <c r="N13" s="9"/>
      <c r="O13" s="9">
        <v>19.1676</v>
      </c>
      <c r="P13" s="65">
        <v>3</v>
      </c>
    </row>
    <row r="14" spans="1:16" x14ac:dyDescent="0.2">
      <c r="A14" s="19"/>
      <c r="B14" s="39" t="s">
        <v>156</v>
      </c>
      <c r="C14" s="20" t="s">
        <v>10</v>
      </c>
      <c r="D14" s="21">
        <v>38.319400000000002</v>
      </c>
      <c r="E14" s="22">
        <v>871</v>
      </c>
      <c r="F14" s="22">
        <v>2273</v>
      </c>
      <c r="G14" s="68" t="str">
        <f t="shared" si="0"/>
        <v>3</v>
      </c>
      <c r="H14" s="21">
        <f>summary!$D$20*K_6!G14/K_6!$P$118</f>
        <v>35588.552120141343</v>
      </c>
      <c r="J14" s="23" t="s">
        <v>374</v>
      </c>
      <c r="K14" s="24">
        <f>STDEV(O10:O114)</f>
        <v>9.2996504648130909</v>
      </c>
      <c r="L14" s="9"/>
      <c r="M14" s="9"/>
      <c r="N14" s="9"/>
      <c r="O14" s="9">
        <v>20.579699999999999</v>
      </c>
      <c r="P14" s="65">
        <v>3</v>
      </c>
    </row>
    <row r="15" spans="1:16" x14ac:dyDescent="0.2">
      <c r="A15" s="19"/>
      <c r="B15" s="39" t="s">
        <v>157</v>
      </c>
      <c r="C15" s="20" t="s">
        <v>11</v>
      </c>
      <c r="D15" s="21">
        <v>37.994300000000003</v>
      </c>
      <c r="E15" s="22">
        <v>1326</v>
      </c>
      <c r="F15" s="22">
        <v>3490</v>
      </c>
      <c r="G15" s="68" t="str">
        <f t="shared" si="0"/>
        <v>3</v>
      </c>
      <c r="H15" s="21">
        <f>summary!$D$20*K_6!G15/K_6!$P$118</f>
        <v>35588.552120141343</v>
      </c>
      <c r="J15" s="23" t="s">
        <v>375</v>
      </c>
      <c r="K15" s="24">
        <f>K14/2</f>
        <v>4.6498252324065454</v>
      </c>
      <c r="L15" s="9"/>
      <c r="M15" s="9"/>
      <c r="N15" s="9"/>
      <c r="O15" s="9">
        <v>20.8718</v>
      </c>
      <c r="P15" s="65">
        <v>3</v>
      </c>
    </row>
    <row r="16" spans="1:16" x14ac:dyDescent="0.2">
      <c r="A16" s="19"/>
      <c r="B16" s="39" t="s">
        <v>158</v>
      </c>
      <c r="C16" s="20" t="s">
        <v>12</v>
      </c>
      <c r="D16" s="21">
        <v>35.224899999999998</v>
      </c>
      <c r="E16" s="22">
        <v>689</v>
      </c>
      <c r="F16" s="22">
        <v>1956</v>
      </c>
      <c r="G16" s="68" t="str">
        <f t="shared" si="0"/>
        <v>2</v>
      </c>
      <c r="H16" s="21">
        <f>summary!$D$20*K_6!G16/K_6!$P$118</f>
        <v>23725.701413427563</v>
      </c>
      <c r="J16" s="9"/>
      <c r="K16" s="9"/>
      <c r="L16" s="9"/>
      <c r="M16" s="9"/>
      <c r="N16" s="9"/>
      <c r="O16" s="9">
        <v>21.666399999999999</v>
      </c>
      <c r="P16" s="65">
        <v>2</v>
      </c>
    </row>
    <row r="17" spans="1:16" x14ac:dyDescent="0.2">
      <c r="A17" s="19"/>
      <c r="B17" s="39" t="s">
        <v>159</v>
      </c>
      <c r="C17" s="20" t="s">
        <v>13</v>
      </c>
      <c r="D17" s="21">
        <v>36.575200000000002</v>
      </c>
      <c r="E17" s="22">
        <v>880</v>
      </c>
      <c r="F17" s="22">
        <v>2406</v>
      </c>
      <c r="G17" s="68" t="str">
        <f t="shared" si="0"/>
        <v>3</v>
      </c>
      <c r="H17" s="21">
        <f>summary!$D$20*K_6!G17/K_6!$P$118</f>
        <v>35588.552120141343</v>
      </c>
      <c r="J17" s="9"/>
      <c r="K17" s="9"/>
      <c r="L17" s="9"/>
      <c r="M17" s="9"/>
      <c r="N17" s="9"/>
      <c r="O17" s="9">
        <v>21.8673</v>
      </c>
      <c r="P17" s="65">
        <v>3</v>
      </c>
    </row>
    <row r="18" spans="1:16" x14ac:dyDescent="0.2">
      <c r="A18" s="19"/>
      <c r="B18" s="39" t="s">
        <v>160</v>
      </c>
      <c r="C18" s="20" t="s">
        <v>14</v>
      </c>
      <c r="D18" s="21">
        <v>39.433599999999998</v>
      </c>
      <c r="E18" s="22">
        <v>543</v>
      </c>
      <c r="F18" s="22">
        <v>1377</v>
      </c>
      <c r="G18" s="68" t="str">
        <f t="shared" si="0"/>
        <v>3</v>
      </c>
      <c r="H18" s="21">
        <f>summary!$D$20*K_6!G18/K_6!$P$118</f>
        <v>35588.552120141343</v>
      </c>
      <c r="J18" s="9">
        <v>5</v>
      </c>
      <c r="K18" s="25">
        <f>K19+K15</f>
        <v>45.520370657120779</v>
      </c>
      <c r="L18" s="9"/>
      <c r="M18" s="9"/>
      <c r="N18" s="289" t="s">
        <v>378</v>
      </c>
      <c r="O18" s="9">
        <v>22.523399999999999</v>
      </c>
      <c r="P18" s="65">
        <v>3</v>
      </c>
    </row>
    <row r="19" spans="1:16" x14ac:dyDescent="0.2">
      <c r="A19" s="19"/>
      <c r="B19" s="39" t="s">
        <v>161</v>
      </c>
      <c r="C19" s="20" t="s">
        <v>15</v>
      </c>
      <c r="D19" s="21">
        <v>32.432400000000001</v>
      </c>
      <c r="E19" s="22">
        <v>624</v>
      </c>
      <c r="F19" s="22">
        <v>1924</v>
      </c>
      <c r="G19" s="68" t="str">
        <f t="shared" si="0"/>
        <v>2</v>
      </c>
      <c r="H19" s="21">
        <f>summary!$D$20*K_6!G19/K_6!$P$118</f>
        <v>23725.701413427563</v>
      </c>
      <c r="J19" s="9">
        <v>4</v>
      </c>
      <c r="K19" s="25">
        <f>K20+K15</f>
        <v>40.870545424714237</v>
      </c>
      <c r="L19" s="9"/>
      <c r="M19" s="9"/>
      <c r="N19" s="289"/>
      <c r="O19" s="9">
        <v>24.014800000000001</v>
      </c>
      <c r="P19" s="65">
        <v>2</v>
      </c>
    </row>
    <row r="20" spans="1:16" x14ac:dyDescent="0.2">
      <c r="A20" s="19"/>
      <c r="B20" s="39" t="s">
        <v>162</v>
      </c>
      <c r="C20" s="20" t="s">
        <v>16</v>
      </c>
      <c r="D20" s="21">
        <v>32.992199999999997</v>
      </c>
      <c r="E20" s="22">
        <v>677</v>
      </c>
      <c r="F20" s="22">
        <v>2052</v>
      </c>
      <c r="G20" s="68" t="str">
        <f t="shared" si="0"/>
        <v>2</v>
      </c>
      <c r="H20" s="21">
        <f>summary!$D$20*K_6!G20/K_6!$P$118</f>
        <v>23725.701413427563</v>
      </c>
      <c r="J20" s="9">
        <v>3</v>
      </c>
      <c r="K20" s="25">
        <f>K13</f>
        <v>36.220720192307688</v>
      </c>
      <c r="L20" s="9"/>
      <c r="M20" s="9"/>
      <c r="N20" s="289"/>
      <c r="O20" s="9">
        <v>24.297599999999999</v>
      </c>
      <c r="P20" s="65">
        <v>2</v>
      </c>
    </row>
    <row r="21" spans="1:16" x14ac:dyDescent="0.2">
      <c r="A21" s="19"/>
      <c r="B21" s="39" t="s">
        <v>163</v>
      </c>
      <c r="C21" s="20" t="s">
        <v>17</v>
      </c>
      <c r="D21" s="21">
        <v>25.149000000000001</v>
      </c>
      <c r="E21" s="22">
        <v>633</v>
      </c>
      <c r="F21" s="22">
        <v>2517</v>
      </c>
      <c r="G21" s="68" t="str">
        <f t="shared" si="0"/>
        <v>1</v>
      </c>
      <c r="H21" s="21">
        <f>summary!$D$20*K_6!G21/K_6!$P$118</f>
        <v>11862.850706713782</v>
      </c>
      <c r="J21" s="9">
        <v>2</v>
      </c>
      <c r="K21" s="25">
        <f>K20-K15</f>
        <v>31.570894959901143</v>
      </c>
      <c r="L21" s="9"/>
      <c r="M21" s="9"/>
      <c r="N21" s="289"/>
      <c r="O21" s="9">
        <v>24.538699999999999</v>
      </c>
      <c r="P21" s="65">
        <v>1</v>
      </c>
    </row>
    <row r="22" spans="1:16" x14ac:dyDescent="0.2">
      <c r="A22" s="19"/>
      <c r="B22" s="39" t="s">
        <v>164</v>
      </c>
      <c r="C22" s="20" t="s">
        <v>18</v>
      </c>
      <c r="D22" s="21">
        <v>29.037700000000001</v>
      </c>
      <c r="E22" s="22">
        <v>685</v>
      </c>
      <c r="F22" s="22">
        <v>2359</v>
      </c>
      <c r="G22" s="68" t="str">
        <f t="shared" si="0"/>
        <v>1</v>
      </c>
      <c r="H22" s="21">
        <f>summary!$D$20*K_6!G22/K_6!$P$118</f>
        <v>11862.850706713782</v>
      </c>
      <c r="J22" s="9">
        <v>1</v>
      </c>
      <c r="K22" s="25">
        <f>K21-K15</f>
        <v>26.921069727494597</v>
      </c>
      <c r="L22" s="9"/>
      <c r="M22" s="9"/>
      <c r="N22" s="289"/>
      <c r="O22" s="9">
        <v>25.149000000000001</v>
      </c>
      <c r="P22" s="65">
        <v>1</v>
      </c>
    </row>
    <row r="23" spans="1:16" x14ac:dyDescent="0.2">
      <c r="A23" s="19"/>
      <c r="B23" s="39" t="s">
        <v>165</v>
      </c>
      <c r="C23" s="20" t="s">
        <v>19</v>
      </c>
      <c r="D23" s="21">
        <v>72.293899999999994</v>
      </c>
      <c r="E23" s="22">
        <v>1289</v>
      </c>
      <c r="F23" s="22">
        <v>1783</v>
      </c>
      <c r="G23" s="68" t="str">
        <f t="shared" si="0"/>
        <v>5</v>
      </c>
      <c r="H23" s="21">
        <f>summary!$D$20*K_6!G23/K_6!$P$118</f>
        <v>59314.253533568903</v>
      </c>
      <c r="J23" s="9"/>
      <c r="K23" s="9"/>
      <c r="L23" s="9"/>
      <c r="M23" s="9"/>
      <c r="N23" s="289"/>
      <c r="O23" s="9">
        <v>25.2285</v>
      </c>
      <c r="P23" s="65">
        <v>5</v>
      </c>
    </row>
    <row r="24" spans="1:16" x14ac:dyDescent="0.2">
      <c r="A24" s="19"/>
      <c r="B24" s="39" t="s">
        <v>166</v>
      </c>
      <c r="C24" s="20" t="s">
        <v>20</v>
      </c>
      <c r="D24" s="21">
        <v>46.703000000000003</v>
      </c>
      <c r="E24" s="22">
        <v>1884</v>
      </c>
      <c r="F24" s="22">
        <v>4034</v>
      </c>
      <c r="G24" s="68" t="str">
        <f t="shared" si="0"/>
        <v>5</v>
      </c>
      <c r="H24" s="21">
        <f>summary!$D$20*K_6!G24/K_6!$P$118</f>
        <v>59314.253533568903</v>
      </c>
      <c r="J24" s="9"/>
      <c r="K24" s="9"/>
      <c r="L24" s="9"/>
      <c r="M24" s="9"/>
      <c r="N24" s="289"/>
      <c r="O24" s="9">
        <v>25.316500000000001</v>
      </c>
      <c r="P24" s="65">
        <v>5</v>
      </c>
    </row>
    <row r="25" spans="1:16" x14ac:dyDescent="0.2">
      <c r="A25" s="19"/>
      <c r="B25" s="39" t="s">
        <v>167</v>
      </c>
      <c r="C25" s="20" t="s">
        <v>21</v>
      </c>
      <c r="D25" s="21">
        <v>36.85</v>
      </c>
      <c r="E25" s="22">
        <v>737</v>
      </c>
      <c r="F25" s="22">
        <v>2000</v>
      </c>
      <c r="G25" s="68" t="str">
        <f t="shared" si="0"/>
        <v>3</v>
      </c>
      <c r="H25" s="21">
        <f>summary!$D$20*K_6!G25/K_6!$P$118</f>
        <v>35588.552120141343</v>
      </c>
      <c r="J25" s="9"/>
      <c r="K25" s="9"/>
      <c r="L25" s="9"/>
      <c r="M25" s="9"/>
      <c r="N25" s="289"/>
      <c r="O25" s="9">
        <v>25.997</v>
      </c>
      <c r="P25" s="65">
        <v>3</v>
      </c>
    </row>
    <row r="26" spans="1:16" x14ac:dyDescent="0.2">
      <c r="A26" s="19"/>
      <c r="B26" s="39" t="s">
        <v>168</v>
      </c>
      <c r="C26" s="20" t="s">
        <v>293</v>
      </c>
      <c r="D26" s="21">
        <v>48.514899999999997</v>
      </c>
      <c r="E26" s="22">
        <v>98</v>
      </c>
      <c r="F26" s="22">
        <v>202</v>
      </c>
      <c r="G26" s="68" t="str">
        <f t="shared" si="0"/>
        <v>5</v>
      </c>
      <c r="H26" s="21">
        <f>summary!$D$20*K_6!G26/K_6!$P$118</f>
        <v>59314.253533568903</v>
      </c>
      <c r="O26" s="9">
        <v>26.151800000000001</v>
      </c>
      <c r="P26" s="65">
        <v>5</v>
      </c>
    </row>
    <row r="27" spans="1:16" x14ac:dyDescent="0.2">
      <c r="A27" s="19"/>
      <c r="B27" s="40" t="s">
        <v>169</v>
      </c>
      <c r="C27" s="26" t="s">
        <v>294</v>
      </c>
      <c r="D27" s="27">
        <v>27.005800000000001</v>
      </c>
      <c r="E27" s="28">
        <v>653</v>
      </c>
      <c r="F27" s="28">
        <v>2418</v>
      </c>
      <c r="G27" s="69" t="str">
        <f t="shared" si="0"/>
        <v>1</v>
      </c>
      <c r="H27" s="27">
        <f>summary!$D$20*K_6!G27/K_6!$P$118</f>
        <v>11862.850706713782</v>
      </c>
      <c r="O27" s="9">
        <v>26.714500000000001</v>
      </c>
      <c r="P27" s="65">
        <v>1</v>
      </c>
    </row>
    <row r="28" spans="1:16" x14ac:dyDescent="0.2">
      <c r="A28" s="29" t="s">
        <v>295</v>
      </c>
      <c r="B28" s="41" t="s">
        <v>170</v>
      </c>
      <c r="C28" s="30" t="s">
        <v>296</v>
      </c>
      <c r="D28" s="31">
        <v>26.714500000000001</v>
      </c>
      <c r="E28" s="32">
        <v>335</v>
      </c>
      <c r="F28" s="32">
        <v>1254</v>
      </c>
      <c r="G28" s="70" t="str">
        <f t="shared" si="0"/>
        <v>1</v>
      </c>
      <c r="H28" s="31">
        <f>summary!$D$20*K_6!G28/K_6!$P$118</f>
        <v>11862.850706713782</v>
      </c>
      <c r="O28" s="9">
        <v>26.726400000000002</v>
      </c>
      <c r="P28" s="65">
        <v>1</v>
      </c>
    </row>
    <row r="29" spans="1:16" x14ac:dyDescent="0.2">
      <c r="A29" s="19"/>
      <c r="B29" s="39" t="s">
        <v>171</v>
      </c>
      <c r="C29" s="20" t="s">
        <v>297</v>
      </c>
      <c r="D29" s="21">
        <v>36.000300000000003</v>
      </c>
      <c r="E29" s="22">
        <v>9044</v>
      </c>
      <c r="F29" s="22">
        <v>25122</v>
      </c>
      <c r="G29" s="68" t="str">
        <f t="shared" si="0"/>
        <v>2</v>
      </c>
      <c r="H29" s="21">
        <f>summary!$D$20*K_6!G29/K_6!$P$118</f>
        <v>23725.701413427563</v>
      </c>
      <c r="O29" s="9">
        <v>27.005800000000001</v>
      </c>
      <c r="P29" s="65">
        <v>2</v>
      </c>
    </row>
    <row r="30" spans="1:16" x14ac:dyDescent="0.2">
      <c r="A30" s="19"/>
      <c r="B30" s="39" t="s">
        <v>172</v>
      </c>
      <c r="C30" s="20" t="s">
        <v>298</v>
      </c>
      <c r="D30" s="21">
        <v>47.368099999999998</v>
      </c>
      <c r="E30" s="22">
        <v>6884</v>
      </c>
      <c r="F30" s="22">
        <v>14533</v>
      </c>
      <c r="G30" s="68" t="str">
        <f t="shared" si="0"/>
        <v>5</v>
      </c>
      <c r="H30" s="21">
        <f>summary!$D$20*K_6!G30/K_6!$P$118</f>
        <v>59314.253533568903</v>
      </c>
      <c r="O30" s="9">
        <v>27.200399999999998</v>
      </c>
      <c r="P30" s="65">
        <v>5</v>
      </c>
    </row>
    <row r="31" spans="1:16" x14ac:dyDescent="0.2">
      <c r="A31" s="19"/>
      <c r="B31" s="39" t="s">
        <v>173</v>
      </c>
      <c r="C31" s="20" t="s">
        <v>299</v>
      </c>
      <c r="D31" s="21">
        <v>32.056399999999996</v>
      </c>
      <c r="E31" s="22">
        <v>5071</v>
      </c>
      <c r="F31" s="22">
        <v>15819</v>
      </c>
      <c r="G31" s="68" t="str">
        <f t="shared" si="0"/>
        <v>2</v>
      </c>
      <c r="H31" s="21">
        <f>summary!$D$20*K_6!G31/K_6!$P$118</f>
        <v>23725.701413427563</v>
      </c>
      <c r="O31" s="9">
        <v>27.8001</v>
      </c>
      <c r="P31" s="65">
        <v>2</v>
      </c>
    </row>
    <row r="32" spans="1:16" x14ac:dyDescent="0.2">
      <c r="A32" s="19"/>
      <c r="B32" s="39" t="s">
        <v>174</v>
      </c>
      <c r="C32" s="20" t="s">
        <v>300</v>
      </c>
      <c r="D32" s="21">
        <v>30.464400000000001</v>
      </c>
      <c r="E32" s="22">
        <v>2729</v>
      </c>
      <c r="F32" s="22">
        <v>8958</v>
      </c>
      <c r="G32" s="68" t="str">
        <f t="shared" si="0"/>
        <v>1</v>
      </c>
      <c r="H32" s="21">
        <f>summary!$D$20*K_6!G32/K_6!$P$118</f>
        <v>11862.850706713782</v>
      </c>
      <c r="O32" s="9">
        <v>27.863399999999999</v>
      </c>
      <c r="P32" s="65">
        <v>1</v>
      </c>
    </row>
    <row r="33" spans="1:16" x14ac:dyDescent="0.2">
      <c r="A33" s="19"/>
      <c r="B33" s="39" t="s">
        <v>175</v>
      </c>
      <c r="C33" s="20" t="s">
        <v>301</v>
      </c>
      <c r="D33" s="21">
        <v>46.558799999999998</v>
      </c>
      <c r="E33" s="22">
        <v>2936</v>
      </c>
      <c r="F33" s="22">
        <v>6306</v>
      </c>
      <c r="G33" s="68" t="str">
        <f t="shared" si="0"/>
        <v>5</v>
      </c>
      <c r="H33" s="21">
        <f>summary!$D$20*K_6!G33/K_6!$P$118</f>
        <v>59314.253533568903</v>
      </c>
      <c r="J33" s="9"/>
      <c r="K33" s="9"/>
      <c r="L33" s="9"/>
      <c r="M33" s="9"/>
      <c r="N33" s="9"/>
      <c r="O33" s="9">
        <v>28.029599999999999</v>
      </c>
      <c r="P33" s="65">
        <v>5</v>
      </c>
    </row>
    <row r="34" spans="1:16" x14ac:dyDescent="0.2">
      <c r="A34" s="19"/>
      <c r="B34" s="39" t="s">
        <v>176</v>
      </c>
      <c r="C34" s="20" t="s">
        <v>302</v>
      </c>
      <c r="D34" s="21">
        <v>24.014800000000001</v>
      </c>
      <c r="E34" s="22">
        <v>1170</v>
      </c>
      <c r="F34" s="22">
        <v>4872</v>
      </c>
      <c r="G34" s="68" t="str">
        <f t="shared" si="0"/>
        <v>1</v>
      </c>
      <c r="H34" s="21">
        <f>summary!$D$20*K_6!G34/K_6!$P$118</f>
        <v>11862.850706713782</v>
      </c>
      <c r="J34" s="9"/>
      <c r="K34" s="9"/>
      <c r="L34" s="9"/>
      <c r="M34" s="9"/>
      <c r="N34" s="9"/>
      <c r="O34" s="9">
        <v>28.110299999999999</v>
      </c>
      <c r="P34" s="65">
        <v>1</v>
      </c>
    </row>
    <row r="35" spans="1:16" x14ac:dyDescent="0.2">
      <c r="A35" s="19"/>
      <c r="B35" s="39" t="s">
        <v>177</v>
      </c>
      <c r="C35" s="20" t="s">
        <v>303</v>
      </c>
      <c r="D35" s="21">
        <v>25.2285</v>
      </c>
      <c r="E35" s="22">
        <v>2816</v>
      </c>
      <c r="F35" s="22">
        <v>11162</v>
      </c>
      <c r="G35" s="68" t="str">
        <f t="shared" si="0"/>
        <v>1</v>
      </c>
      <c r="H35" s="21">
        <f>summary!$D$20*K_6!G35/K_6!$P$118</f>
        <v>11862.850706713782</v>
      </c>
      <c r="J35" s="9"/>
      <c r="K35" s="9"/>
      <c r="L35" s="9"/>
      <c r="M35" s="9"/>
      <c r="N35" s="9"/>
      <c r="O35" s="9">
        <v>28.504799999999999</v>
      </c>
      <c r="P35" s="65">
        <v>1</v>
      </c>
    </row>
    <row r="36" spans="1:16" x14ac:dyDescent="0.2">
      <c r="A36" s="19"/>
      <c r="B36" s="39" t="s">
        <v>178</v>
      </c>
      <c r="C36" s="20" t="s">
        <v>304</v>
      </c>
      <c r="D36" s="21">
        <v>43.474299999999999</v>
      </c>
      <c r="E36" s="22">
        <v>1922</v>
      </c>
      <c r="F36" s="22">
        <v>4421</v>
      </c>
      <c r="G36" s="68" t="str">
        <f t="shared" si="0"/>
        <v>4</v>
      </c>
      <c r="H36" s="21">
        <f>summary!$D$20*K_6!G36/K_6!$P$118</f>
        <v>47451.402826855126</v>
      </c>
      <c r="J36" s="9"/>
      <c r="K36" s="9"/>
      <c r="L36" s="9"/>
      <c r="M36" s="9"/>
      <c r="N36" s="9"/>
      <c r="O36" s="9">
        <v>29.037700000000001</v>
      </c>
      <c r="P36" s="65">
        <v>4</v>
      </c>
    </row>
    <row r="37" spans="1:16" x14ac:dyDescent="0.2">
      <c r="A37" s="19"/>
      <c r="B37" s="39" t="s">
        <v>179</v>
      </c>
      <c r="C37" s="20" t="s">
        <v>305</v>
      </c>
      <c r="D37" s="21">
        <v>36.030500000000004</v>
      </c>
      <c r="E37" s="22">
        <v>2222</v>
      </c>
      <c r="F37" s="22">
        <v>6167</v>
      </c>
      <c r="G37" s="68" t="str">
        <f t="shared" si="0"/>
        <v>2</v>
      </c>
      <c r="H37" s="21">
        <f>summary!$D$20*K_6!G37/K_6!$P$118</f>
        <v>23725.701413427563</v>
      </c>
      <c r="J37" s="9"/>
      <c r="K37" s="9"/>
      <c r="L37" s="9"/>
      <c r="M37" s="9"/>
      <c r="N37" s="9"/>
      <c r="O37" s="9">
        <v>29.308499999999999</v>
      </c>
      <c r="P37" s="65">
        <v>2</v>
      </c>
    </row>
    <row r="38" spans="1:16" x14ac:dyDescent="0.2">
      <c r="A38" s="19"/>
      <c r="B38" s="39" t="s">
        <v>180</v>
      </c>
      <c r="C38" s="20" t="s">
        <v>306</v>
      </c>
      <c r="D38" s="21">
        <v>9.5419999999999998</v>
      </c>
      <c r="E38" s="22">
        <v>25</v>
      </c>
      <c r="F38" s="22">
        <v>262</v>
      </c>
      <c r="G38" s="68" t="str">
        <f t="shared" si="0"/>
        <v>1</v>
      </c>
      <c r="H38" s="21">
        <f>summary!$D$20*K_6!G38/K_6!$P$118</f>
        <v>11862.850706713782</v>
      </c>
      <c r="J38" s="9"/>
      <c r="K38" s="9"/>
      <c r="L38" s="9"/>
      <c r="M38" s="9"/>
      <c r="N38" s="9"/>
      <c r="O38" s="9">
        <v>29.780899999999999</v>
      </c>
      <c r="P38" s="65">
        <v>1</v>
      </c>
    </row>
    <row r="39" spans="1:16" x14ac:dyDescent="0.2">
      <c r="A39" s="19"/>
      <c r="B39" s="39" t="s">
        <v>181</v>
      </c>
      <c r="C39" s="20" t="s">
        <v>35</v>
      </c>
      <c r="D39" s="21">
        <v>49.176299999999998</v>
      </c>
      <c r="E39" s="22">
        <v>1194</v>
      </c>
      <c r="F39" s="22">
        <v>2428</v>
      </c>
      <c r="G39" s="68" t="str">
        <f t="shared" si="0"/>
        <v>5</v>
      </c>
      <c r="H39" s="21">
        <f>summary!$D$20*K_6!G39/K_6!$P$118</f>
        <v>59314.253533568903</v>
      </c>
      <c r="J39" s="9"/>
      <c r="K39" s="9"/>
      <c r="L39" s="9"/>
      <c r="M39" s="9"/>
      <c r="N39" s="9"/>
      <c r="O39" s="9">
        <v>30.210599999999999</v>
      </c>
      <c r="P39" s="65">
        <v>5</v>
      </c>
    </row>
    <row r="40" spans="1:16" x14ac:dyDescent="0.2">
      <c r="A40" s="19"/>
      <c r="B40" s="39" t="s">
        <v>182</v>
      </c>
      <c r="C40" s="20" t="s">
        <v>36</v>
      </c>
      <c r="D40" s="21">
        <v>41.690300000000001</v>
      </c>
      <c r="E40" s="22">
        <v>1031</v>
      </c>
      <c r="F40" s="22">
        <v>2473</v>
      </c>
      <c r="G40" s="68" t="str">
        <f t="shared" si="0"/>
        <v>4</v>
      </c>
      <c r="H40" s="21">
        <f>summary!$D$20*K_6!G40/K_6!$P$118</f>
        <v>47451.402826855126</v>
      </c>
      <c r="J40" s="9"/>
      <c r="K40" s="9"/>
      <c r="L40" s="9"/>
      <c r="M40" s="9"/>
      <c r="N40" s="9"/>
      <c r="O40" s="9">
        <v>30.3675</v>
      </c>
      <c r="P40" s="65">
        <v>4</v>
      </c>
    </row>
    <row r="41" spans="1:16" x14ac:dyDescent="0.2">
      <c r="A41" s="19"/>
      <c r="B41" s="39" t="s">
        <v>183</v>
      </c>
      <c r="C41" s="20" t="s">
        <v>37</v>
      </c>
      <c r="D41" s="21">
        <v>63.545299999999997</v>
      </c>
      <c r="E41" s="22">
        <v>1079</v>
      </c>
      <c r="F41" s="22">
        <v>1698</v>
      </c>
      <c r="G41" s="68" t="str">
        <f t="shared" si="0"/>
        <v>5</v>
      </c>
      <c r="H41" s="21">
        <f>summary!$D$20*K_6!G41/K_6!$P$118</f>
        <v>59314.253533568903</v>
      </c>
      <c r="J41" s="9"/>
      <c r="K41" s="9"/>
      <c r="L41" s="9"/>
      <c r="M41" s="9"/>
      <c r="N41" s="9"/>
      <c r="O41" s="9">
        <v>30.464400000000001</v>
      </c>
      <c r="P41" s="65">
        <v>5</v>
      </c>
    </row>
    <row r="42" spans="1:16" x14ac:dyDescent="0.2">
      <c r="A42" s="19"/>
      <c r="B42" s="39" t="s">
        <v>184</v>
      </c>
      <c r="C42" s="20" t="s">
        <v>38</v>
      </c>
      <c r="D42" s="21">
        <v>74.019900000000007</v>
      </c>
      <c r="E42" s="22">
        <v>1416</v>
      </c>
      <c r="F42" s="22">
        <v>1913</v>
      </c>
      <c r="G42" s="68" t="str">
        <f t="shared" si="0"/>
        <v>5</v>
      </c>
      <c r="H42" s="21">
        <f>summary!$D$20*K_6!G42/K_6!$P$118</f>
        <v>59314.253533568903</v>
      </c>
      <c r="J42" s="9"/>
      <c r="K42" s="9"/>
      <c r="L42" s="9"/>
      <c r="M42" s="9"/>
      <c r="N42" s="9"/>
      <c r="O42" s="9">
        <v>31.196999999999999</v>
      </c>
      <c r="P42" s="65">
        <v>5</v>
      </c>
    </row>
    <row r="43" spans="1:16" x14ac:dyDescent="0.2">
      <c r="A43" s="19"/>
      <c r="B43" s="39" t="s">
        <v>185</v>
      </c>
      <c r="C43" s="20" t="s">
        <v>39</v>
      </c>
      <c r="D43" s="21">
        <v>40.286099999999998</v>
      </c>
      <c r="E43" s="22">
        <v>338</v>
      </c>
      <c r="F43" s="22">
        <v>839</v>
      </c>
      <c r="G43" s="68" t="str">
        <f t="shared" si="0"/>
        <v>3</v>
      </c>
      <c r="H43" s="21">
        <f>summary!$D$20*K_6!G43/K_6!$P$118</f>
        <v>35588.552120141343</v>
      </c>
      <c r="J43" s="9"/>
      <c r="K43" s="9"/>
      <c r="L43" s="9"/>
      <c r="M43" s="9"/>
      <c r="N43" s="9"/>
      <c r="O43" s="9">
        <v>31.197399999999998</v>
      </c>
      <c r="P43" s="65">
        <v>3</v>
      </c>
    </row>
    <row r="44" spans="1:16" x14ac:dyDescent="0.2">
      <c r="A44" s="19"/>
      <c r="B44" s="39" t="s">
        <v>186</v>
      </c>
      <c r="C44" s="20" t="s">
        <v>40</v>
      </c>
      <c r="D44" s="21">
        <v>25.997</v>
      </c>
      <c r="E44" s="22">
        <v>176</v>
      </c>
      <c r="F44" s="22">
        <v>677</v>
      </c>
      <c r="G44" s="68" t="str">
        <f t="shared" si="0"/>
        <v>1</v>
      </c>
      <c r="H44" s="21">
        <f>summary!$D$20*K_6!G44/K_6!$P$118</f>
        <v>11862.850706713782</v>
      </c>
      <c r="J44" s="9"/>
      <c r="K44" s="9"/>
      <c r="L44" s="9"/>
      <c r="M44" s="9"/>
      <c r="N44" s="9"/>
      <c r="O44" s="9">
        <v>31.396599999999999</v>
      </c>
      <c r="P44" s="65">
        <v>1</v>
      </c>
    </row>
    <row r="45" spans="1:16" x14ac:dyDescent="0.2">
      <c r="A45" s="19"/>
      <c r="B45" s="39" t="s">
        <v>187</v>
      </c>
      <c r="C45" s="20" t="s">
        <v>41</v>
      </c>
      <c r="D45" s="21">
        <v>57.746499999999997</v>
      </c>
      <c r="E45" s="22">
        <v>451</v>
      </c>
      <c r="F45" s="22">
        <v>781</v>
      </c>
      <c r="G45" s="68" t="str">
        <f t="shared" si="0"/>
        <v>5</v>
      </c>
      <c r="H45" s="21">
        <f>summary!$D$20*K_6!G45/K_6!$P$118</f>
        <v>59314.253533568903</v>
      </c>
      <c r="J45" s="9"/>
      <c r="K45" s="9"/>
      <c r="L45" s="9"/>
      <c r="M45" s="9"/>
      <c r="N45" s="9"/>
      <c r="O45" s="9">
        <v>31.656400000000001</v>
      </c>
      <c r="P45" s="65">
        <v>5</v>
      </c>
    </row>
    <row r="46" spans="1:16" x14ac:dyDescent="0.2">
      <c r="A46" s="19"/>
      <c r="B46" s="39" t="s">
        <v>188</v>
      </c>
      <c r="C46" s="20" t="s">
        <v>42</v>
      </c>
      <c r="D46" s="21">
        <v>50.1233</v>
      </c>
      <c r="E46" s="22">
        <v>1423</v>
      </c>
      <c r="F46" s="22">
        <v>2839</v>
      </c>
      <c r="G46" s="68" t="str">
        <f t="shared" si="0"/>
        <v>5</v>
      </c>
      <c r="H46" s="21">
        <f>summary!$D$20*K_6!G46/K_6!$P$118</f>
        <v>59314.253533568903</v>
      </c>
      <c r="J46" s="9"/>
      <c r="K46" s="9"/>
      <c r="L46" s="9"/>
      <c r="M46" s="9"/>
      <c r="N46" s="9"/>
      <c r="O46" s="9">
        <v>32.056399999999996</v>
      </c>
      <c r="P46" s="65">
        <v>5</v>
      </c>
    </row>
    <row r="47" spans="1:16" x14ac:dyDescent="0.2">
      <c r="A47" s="19"/>
      <c r="B47" s="39" t="s">
        <v>189</v>
      </c>
      <c r="C47" s="20" t="s">
        <v>43</v>
      </c>
      <c r="D47" s="21">
        <v>37.361499999999999</v>
      </c>
      <c r="E47" s="22">
        <v>742</v>
      </c>
      <c r="F47" s="22">
        <v>1986</v>
      </c>
      <c r="G47" s="68" t="str">
        <f t="shared" si="0"/>
        <v>3</v>
      </c>
      <c r="H47" s="21">
        <f>summary!$D$20*K_6!G47/K_6!$P$118</f>
        <v>35588.552120141343</v>
      </c>
      <c r="J47" s="9"/>
      <c r="K47" s="9"/>
      <c r="L47" s="9"/>
      <c r="M47" s="9"/>
      <c r="N47" s="9"/>
      <c r="O47" s="9">
        <v>32.347099999999998</v>
      </c>
      <c r="P47" s="65">
        <v>3</v>
      </c>
    </row>
    <row r="48" spans="1:16" x14ac:dyDescent="0.2">
      <c r="A48" s="19"/>
      <c r="B48" s="39" t="s">
        <v>190</v>
      </c>
      <c r="C48" s="20" t="s">
        <v>44</v>
      </c>
      <c r="D48" s="21">
        <v>37.633299999999998</v>
      </c>
      <c r="E48" s="22">
        <v>706</v>
      </c>
      <c r="F48" s="22">
        <v>1876</v>
      </c>
      <c r="G48" s="68" t="str">
        <f t="shared" si="0"/>
        <v>3</v>
      </c>
      <c r="H48" s="21">
        <f>summary!$D$20*K_6!G48/K_6!$P$118</f>
        <v>35588.552120141343</v>
      </c>
      <c r="J48" s="9"/>
      <c r="K48" s="9"/>
      <c r="L48" s="9"/>
      <c r="M48" s="9"/>
      <c r="N48" s="9"/>
      <c r="O48" s="9">
        <v>32.432400000000001</v>
      </c>
      <c r="P48" s="65">
        <v>3</v>
      </c>
    </row>
    <row r="49" spans="1:16" x14ac:dyDescent="0.2">
      <c r="A49" s="19"/>
      <c r="B49" s="39" t="s">
        <v>191</v>
      </c>
      <c r="C49" s="20" t="s">
        <v>45</v>
      </c>
      <c r="D49" s="21">
        <v>56.649099999999997</v>
      </c>
      <c r="E49" s="22">
        <v>967</v>
      </c>
      <c r="F49" s="22">
        <v>1707</v>
      </c>
      <c r="G49" s="68" t="str">
        <f t="shared" si="0"/>
        <v>5</v>
      </c>
      <c r="H49" s="21">
        <f>summary!$D$20*K_6!G49/K_6!$P$118</f>
        <v>59314.253533568903</v>
      </c>
      <c r="J49" s="9"/>
      <c r="K49" s="9"/>
      <c r="L49" s="9"/>
      <c r="M49" s="9"/>
      <c r="N49" s="9"/>
      <c r="O49" s="9">
        <v>32.992199999999997</v>
      </c>
      <c r="P49" s="65">
        <v>5</v>
      </c>
    </row>
    <row r="50" spans="1:16" x14ac:dyDescent="0.2">
      <c r="A50" s="19"/>
      <c r="B50" s="39" t="s">
        <v>192</v>
      </c>
      <c r="C50" s="20" t="s">
        <v>46</v>
      </c>
      <c r="D50" s="21">
        <v>44.513199999999998</v>
      </c>
      <c r="E50" s="22">
        <v>791</v>
      </c>
      <c r="F50" s="22">
        <v>1777</v>
      </c>
      <c r="G50" s="68" t="str">
        <f t="shared" si="0"/>
        <v>4</v>
      </c>
      <c r="H50" s="21">
        <f>summary!$D$20*K_6!G50/K_6!$P$118</f>
        <v>47451.402826855126</v>
      </c>
      <c r="J50" s="9"/>
      <c r="K50" s="9"/>
      <c r="L50" s="9"/>
      <c r="M50" s="9"/>
      <c r="N50" s="9"/>
      <c r="O50" s="9">
        <v>33.168399999999998</v>
      </c>
      <c r="P50" s="65">
        <v>4</v>
      </c>
    </row>
    <row r="51" spans="1:16" x14ac:dyDescent="0.2">
      <c r="A51" s="19"/>
      <c r="B51" s="39" t="s">
        <v>193</v>
      </c>
      <c r="C51" s="20" t="s">
        <v>47</v>
      </c>
      <c r="D51" s="21">
        <v>51.786499999999997</v>
      </c>
      <c r="E51" s="22">
        <v>1116</v>
      </c>
      <c r="F51" s="22">
        <v>2155</v>
      </c>
      <c r="G51" s="68" t="str">
        <f t="shared" si="0"/>
        <v>5</v>
      </c>
      <c r="H51" s="21">
        <f>summary!$D$20*K_6!G51/K_6!$P$118</f>
        <v>59314.253533568903</v>
      </c>
      <c r="J51" s="9"/>
      <c r="K51" s="9"/>
      <c r="L51" s="9"/>
      <c r="M51" s="9"/>
      <c r="N51" s="9"/>
      <c r="O51" s="9">
        <v>33.182400000000001</v>
      </c>
      <c r="P51" s="65">
        <v>5</v>
      </c>
    </row>
    <row r="52" spans="1:16" x14ac:dyDescent="0.2">
      <c r="A52" s="19"/>
      <c r="B52" s="39" t="s">
        <v>194</v>
      </c>
      <c r="C52" s="20" t="s">
        <v>48</v>
      </c>
      <c r="D52" s="21">
        <v>25.316500000000001</v>
      </c>
      <c r="E52" s="22">
        <v>40</v>
      </c>
      <c r="F52" s="22">
        <v>158</v>
      </c>
      <c r="G52" s="68" t="str">
        <f t="shared" si="0"/>
        <v>1</v>
      </c>
      <c r="H52" s="21">
        <f>summary!$D$20*K_6!G52/K_6!$P$118</f>
        <v>11862.850706713782</v>
      </c>
      <c r="J52" s="9"/>
      <c r="K52" s="9"/>
      <c r="L52" s="9"/>
      <c r="M52" s="9"/>
      <c r="N52" s="9"/>
      <c r="O52" s="9">
        <v>33.333300000000001</v>
      </c>
      <c r="P52" s="65">
        <v>1</v>
      </c>
    </row>
    <row r="53" spans="1:16" x14ac:dyDescent="0.2">
      <c r="A53" s="19"/>
      <c r="B53" s="39" t="s">
        <v>195</v>
      </c>
      <c r="C53" s="20" t="s">
        <v>49</v>
      </c>
      <c r="D53" s="21">
        <v>59.738599999999998</v>
      </c>
      <c r="E53" s="22">
        <v>914</v>
      </c>
      <c r="F53" s="22">
        <v>1530</v>
      </c>
      <c r="G53" s="68" t="str">
        <f t="shared" si="0"/>
        <v>5</v>
      </c>
      <c r="H53" s="21">
        <f>summary!$D$20*K_6!G53/K_6!$P$118</f>
        <v>59314.253533568903</v>
      </c>
      <c r="J53" s="9"/>
      <c r="K53" s="9"/>
      <c r="L53" s="9"/>
      <c r="M53" s="9"/>
      <c r="N53" s="9"/>
      <c r="O53" s="9">
        <v>33.365900000000003</v>
      </c>
      <c r="P53" s="65">
        <v>5</v>
      </c>
    </row>
    <row r="54" spans="1:16" x14ac:dyDescent="0.2">
      <c r="A54" s="19"/>
      <c r="B54" s="39" t="s">
        <v>196</v>
      </c>
      <c r="C54" s="20" t="s">
        <v>50</v>
      </c>
      <c r="D54" s="21">
        <v>20.579699999999999</v>
      </c>
      <c r="E54" s="22">
        <v>71</v>
      </c>
      <c r="F54" s="22">
        <v>345</v>
      </c>
      <c r="G54" s="68" t="str">
        <f t="shared" si="0"/>
        <v>1</v>
      </c>
      <c r="H54" s="21">
        <f>summary!$D$20*K_6!G54/K_6!$P$118</f>
        <v>11862.850706713782</v>
      </c>
      <c r="J54" s="9"/>
      <c r="K54" s="9"/>
      <c r="L54" s="9"/>
      <c r="M54" s="9"/>
      <c r="N54" s="9"/>
      <c r="O54" s="9">
        <v>33.417900000000003</v>
      </c>
      <c r="P54" s="65">
        <v>1</v>
      </c>
    </row>
    <row r="55" spans="1:16" x14ac:dyDescent="0.2">
      <c r="A55" s="19"/>
      <c r="B55" s="39" t="s">
        <v>197</v>
      </c>
      <c r="C55" s="20" t="s">
        <v>51</v>
      </c>
      <c r="D55" s="21">
        <v>33.333300000000001</v>
      </c>
      <c r="E55" s="22">
        <v>204</v>
      </c>
      <c r="F55" s="22">
        <v>612</v>
      </c>
      <c r="G55" s="68" t="str">
        <f t="shared" si="0"/>
        <v>2</v>
      </c>
      <c r="H55" s="21">
        <f>summary!$D$20*K_6!G55/K_6!$P$118</f>
        <v>23725.701413427563</v>
      </c>
      <c r="J55" s="9"/>
      <c r="K55" s="9"/>
      <c r="L55" s="9"/>
      <c r="M55" s="9"/>
      <c r="N55" s="9"/>
      <c r="O55" s="9">
        <v>33.438699999999997</v>
      </c>
      <c r="P55" s="65">
        <v>2</v>
      </c>
    </row>
    <row r="56" spans="1:16" x14ac:dyDescent="0.2">
      <c r="A56" s="33"/>
      <c r="B56" s="42" t="s">
        <v>198</v>
      </c>
      <c r="C56" s="34" t="s">
        <v>52</v>
      </c>
      <c r="D56" s="35">
        <v>36.442799999999998</v>
      </c>
      <c r="E56" s="36">
        <v>293</v>
      </c>
      <c r="F56" s="36">
        <v>804</v>
      </c>
      <c r="G56" s="71" t="str">
        <f t="shared" si="0"/>
        <v>3</v>
      </c>
      <c r="H56" s="35">
        <f>summary!$D$20*K_6!G56/K_6!$P$118</f>
        <v>35588.552120141343</v>
      </c>
      <c r="J56" s="9"/>
      <c r="K56" s="9"/>
      <c r="L56" s="9"/>
      <c r="M56" s="9"/>
      <c r="N56" s="9"/>
      <c r="O56" s="9">
        <v>33.5886</v>
      </c>
      <c r="P56" s="65">
        <v>3</v>
      </c>
    </row>
    <row r="57" spans="1:16" x14ac:dyDescent="0.2">
      <c r="A57" s="12" t="s">
        <v>307</v>
      </c>
      <c r="B57" s="38" t="s">
        <v>199</v>
      </c>
      <c r="C57" s="16" t="s">
        <v>308</v>
      </c>
      <c r="D57" s="17">
        <v>33.417900000000003</v>
      </c>
      <c r="E57" s="18">
        <v>6455</v>
      </c>
      <c r="F57" s="18">
        <v>19316</v>
      </c>
      <c r="G57" s="67" t="str">
        <f t="shared" si="0"/>
        <v>2</v>
      </c>
      <c r="H57" s="17">
        <f>summary!$D$20*K_6!G57/K_6!$P$118</f>
        <v>23725.701413427563</v>
      </c>
      <c r="J57" s="9"/>
      <c r="K57" s="9"/>
      <c r="L57" s="9"/>
      <c r="M57" s="9"/>
      <c r="N57" s="9"/>
      <c r="O57" s="9">
        <v>33.953499999999998</v>
      </c>
      <c r="P57" s="65">
        <v>2</v>
      </c>
    </row>
    <row r="58" spans="1:16" x14ac:dyDescent="0.2">
      <c r="A58" s="19"/>
      <c r="B58" s="39" t="s">
        <v>200</v>
      </c>
      <c r="C58" s="20" t="s">
        <v>309</v>
      </c>
      <c r="D58" s="21">
        <v>40.452500000000001</v>
      </c>
      <c r="E58" s="22">
        <v>4148</v>
      </c>
      <c r="F58" s="22">
        <v>10254</v>
      </c>
      <c r="G58" s="68" t="str">
        <f t="shared" si="0"/>
        <v>3</v>
      </c>
      <c r="H58" s="21">
        <f>summary!$D$20*K_6!G58/K_6!$P$118</f>
        <v>35588.552120141343</v>
      </c>
      <c r="J58" s="9"/>
      <c r="K58" s="9"/>
      <c r="L58" s="9"/>
      <c r="M58" s="9"/>
      <c r="N58" s="9"/>
      <c r="O58" s="9">
        <v>34.366</v>
      </c>
      <c r="P58" s="65">
        <v>3</v>
      </c>
    </row>
    <row r="59" spans="1:16" x14ac:dyDescent="0.2">
      <c r="A59" s="19"/>
      <c r="B59" s="39" t="s">
        <v>201</v>
      </c>
      <c r="C59" s="20" t="s">
        <v>310</v>
      </c>
      <c r="D59" s="21">
        <v>33.438699999999997</v>
      </c>
      <c r="E59" s="22">
        <v>1799</v>
      </c>
      <c r="F59" s="22">
        <v>5380</v>
      </c>
      <c r="G59" s="68" t="str">
        <f t="shared" si="0"/>
        <v>2</v>
      </c>
      <c r="H59" s="21">
        <f>summary!$D$20*K_6!G59/K_6!$P$118</f>
        <v>23725.701413427563</v>
      </c>
      <c r="J59" s="9"/>
      <c r="K59" s="9"/>
      <c r="L59" s="9"/>
      <c r="M59" s="9"/>
      <c r="N59" s="9"/>
      <c r="O59" s="9">
        <v>34.378599999999999</v>
      </c>
      <c r="P59" s="65">
        <v>2</v>
      </c>
    </row>
    <row r="60" spans="1:16" x14ac:dyDescent="0.2">
      <c r="A60" s="19"/>
      <c r="B60" s="39" t="s">
        <v>202</v>
      </c>
      <c r="C60" s="20" t="s">
        <v>56</v>
      </c>
      <c r="D60" s="21">
        <v>34.366</v>
      </c>
      <c r="E60" s="22">
        <v>1431</v>
      </c>
      <c r="F60" s="22">
        <v>4164</v>
      </c>
      <c r="G60" s="68" t="str">
        <f t="shared" si="0"/>
        <v>2</v>
      </c>
      <c r="H60" s="21">
        <f>summary!$D$20*K_6!G60/K_6!$P$118</f>
        <v>23725.701413427563</v>
      </c>
      <c r="J60" s="9"/>
      <c r="K60" s="9"/>
      <c r="L60" s="9"/>
      <c r="M60" s="9"/>
      <c r="N60" s="9"/>
      <c r="O60" s="9">
        <v>35.224899999999998</v>
      </c>
      <c r="P60" s="65">
        <v>2</v>
      </c>
    </row>
    <row r="61" spans="1:16" x14ac:dyDescent="0.2">
      <c r="A61" s="19"/>
      <c r="B61" s="39" t="s">
        <v>203</v>
      </c>
      <c r="C61" s="20" t="s">
        <v>311</v>
      </c>
      <c r="D61" s="21">
        <v>33.953499999999998</v>
      </c>
      <c r="E61" s="22">
        <v>1168</v>
      </c>
      <c r="F61" s="22">
        <v>3440</v>
      </c>
      <c r="G61" s="68" t="str">
        <f t="shared" si="0"/>
        <v>2</v>
      </c>
      <c r="H61" s="21">
        <f>summary!$D$20*K_6!G61/K_6!$P$118</f>
        <v>23725.701413427563</v>
      </c>
      <c r="J61" s="9"/>
      <c r="K61" s="9"/>
      <c r="L61" s="9"/>
      <c r="M61" s="9"/>
      <c r="N61" s="9"/>
      <c r="O61" s="9">
        <v>35.566499999999998</v>
      </c>
      <c r="P61" s="65">
        <v>2</v>
      </c>
    </row>
    <row r="62" spans="1:16" x14ac:dyDescent="0.2">
      <c r="A62" s="19"/>
      <c r="B62" s="39" t="s">
        <v>204</v>
      </c>
      <c r="C62" s="20" t="s">
        <v>312</v>
      </c>
      <c r="D62" s="21">
        <v>35.984200000000001</v>
      </c>
      <c r="E62" s="22">
        <v>1095</v>
      </c>
      <c r="F62" s="22">
        <v>3043</v>
      </c>
      <c r="G62" s="68" t="str">
        <f t="shared" si="0"/>
        <v>2</v>
      </c>
      <c r="H62" s="21">
        <f>summary!$D$20*K_6!G62/K_6!$P$118</f>
        <v>23725.701413427563</v>
      </c>
      <c r="J62" s="9"/>
      <c r="K62" s="9"/>
      <c r="L62" s="9"/>
      <c r="M62" s="9"/>
      <c r="N62" s="9"/>
      <c r="O62" s="9">
        <v>35.607199999999999</v>
      </c>
      <c r="P62" s="65">
        <v>2</v>
      </c>
    </row>
    <row r="63" spans="1:16" x14ac:dyDescent="0.2">
      <c r="A63" s="19"/>
      <c r="B63" s="39" t="s">
        <v>205</v>
      </c>
      <c r="C63" s="20" t="s">
        <v>313</v>
      </c>
      <c r="D63" s="21">
        <v>39.212899999999998</v>
      </c>
      <c r="E63" s="22">
        <v>3577</v>
      </c>
      <c r="F63" s="22">
        <v>9122</v>
      </c>
      <c r="G63" s="68" t="str">
        <f t="shared" si="0"/>
        <v>3</v>
      </c>
      <c r="H63" s="21">
        <f>summary!$D$20*K_6!G63/K_6!$P$118</f>
        <v>35588.552120141343</v>
      </c>
      <c r="J63" s="9"/>
      <c r="K63" s="9"/>
      <c r="L63" s="9"/>
      <c r="M63" s="9"/>
      <c r="N63" s="9"/>
      <c r="O63" s="9">
        <v>35.653700000000001</v>
      </c>
      <c r="P63" s="65">
        <v>3</v>
      </c>
    </row>
    <row r="64" spans="1:16" x14ac:dyDescent="0.2">
      <c r="A64" s="19"/>
      <c r="B64" s="39" t="s">
        <v>206</v>
      </c>
      <c r="C64" s="20" t="s">
        <v>314</v>
      </c>
      <c r="D64" s="21">
        <v>31.396599999999999</v>
      </c>
      <c r="E64" s="22">
        <v>1205</v>
      </c>
      <c r="F64" s="22">
        <v>3838</v>
      </c>
      <c r="G64" s="68" t="str">
        <f t="shared" si="0"/>
        <v>1</v>
      </c>
      <c r="H64" s="21">
        <f>summary!$D$20*K_6!G64/K_6!$P$118</f>
        <v>11862.850706713782</v>
      </c>
      <c r="J64" s="9"/>
      <c r="K64" s="9"/>
      <c r="L64" s="9"/>
      <c r="M64" s="9"/>
      <c r="N64" s="9"/>
      <c r="O64" s="9">
        <v>35.984200000000001</v>
      </c>
      <c r="P64" s="65">
        <v>1</v>
      </c>
    </row>
    <row r="65" spans="1:16" x14ac:dyDescent="0.2">
      <c r="A65" s="19"/>
      <c r="B65" s="39" t="s">
        <v>207</v>
      </c>
      <c r="C65" s="20" t="s">
        <v>315</v>
      </c>
      <c r="D65" s="21">
        <v>46.412599999999998</v>
      </c>
      <c r="E65" s="22">
        <v>2290</v>
      </c>
      <c r="F65" s="22">
        <v>4934</v>
      </c>
      <c r="G65" s="68" t="str">
        <f t="shared" si="0"/>
        <v>5</v>
      </c>
      <c r="H65" s="21">
        <f>summary!$D$20*K_6!G65/K_6!$P$118</f>
        <v>59314.253533568903</v>
      </c>
      <c r="J65" s="9"/>
      <c r="K65" s="9"/>
      <c r="L65" s="9"/>
      <c r="M65" s="9"/>
      <c r="N65" s="9"/>
      <c r="O65" s="9">
        <v>35.991999999999997</v>
      </c>
      <c r="P65" s="65">
        <v>5</v>
      </c>
    </row>
    <row r="66" spans="1:16" x14ac:dyDescent="0.2">
      <c r="A66" s="19"/>
      <c r="B66" s="39" t="s">
        <v>208</v>
      </c>
      <c r="C66" s="20" t="s">
        <v>316</v>
      </c>
      <c r="D66" s="21">
        <v>36.046500000000002</v>
      </c>
      <c r="E66" s="22">
        <v>1364</v>
      </c>
      <c r="F66" s="22">
        <v>3784</v>
      </c>
      <c r="G66" s="68" t="str">
        <f t="shared" si="0"/>
        <v>2</v>
      </c>
      <c r="H66" s="21">
        <f>summary!$D$20*K_6!G66/K_6!$P$118</f>
        <v>23725.701413427563</v>
      </c>
      <c r="J66" s="9"/>
      <c r="K66" s="9"/>
      <c r="L66" s="9"/>
      <c r="M66" s="9"/>
      <c r="N66" s="9"/>
      <c r="O66" s="9">
        <v>36.000300000000003</v>
      </c>
      <c r="P66" s="65">
        <v>2</v>
      </c>
    </row>
    <row r="67" spans="1:16" x14ac:dyDescent="0.2">
      <c r="A67" s="19"/>
      <c r="B67" s="39" t="s">
        <v>209</v>
      </c>
      <c r="C67" s="20" t="s">
        <v>317</v>
      </c>
      <c r="D67" s="21">
        <v>39.575099999999999</v>
      </c>
      <c r="E67" s="22">
        <v>1695</v>
      </c>
      <c r="F67" s="22">
        <v>4283</v>
      </c>
      <c r="G67" s="68" t="str">
        <f t="shared" si="0"/>
        <v>3</v>
      </c>
      <c r="H67" s="21">
        <f>summary!$D$20*K_6!G67/K_6!$P$118</f>
        <v>35588.552120141343</v>
      </c>
      <c r="J67" s="9"/>
      <c r="K67" s="9"/>
      <c r="L67" s="9"/>
      <c r="M67" s="9"/>
      <c r="N67" s="9"/>
      <c r="O67" s="9">
        <v>36.030500000000004</v>
      </c>
      <c r="P67" s="65">
        <v>3</v>
      </c>
    </row>
    <row r="68" spans="1:16" x14ac:dyDescent="0.2">
      <c r="A68" s="19"/>
      <c r="B68" s="39" t="s">
        <v>210</v>
      </c>
      <c r="C68" s="20" t="s">
        <v>318</v>
      </c>
      <c r="D68" s="21">
        <v>28.110299999999999</v>
      </c>
      <c r="E68" s="22">
        <v>1977</v>
      </c>
      <c r="F68" s="22">
        <v>7033</v>
      </c>
      <c r="G68" s="68" t="str">
        <f t="shared" si="0"/>
        <v>1</v>
      </c>
      <c r="H68" s="21">
        <f>summary!$D$20*K_6!G68/K_6!$P$118</f>
        <v>11862.850706713782</v>
      </c>
      <c r="J68" s="9"/>
      <c r="K68" s="9"/>
      <c r="L68" s="9"/>
      <c r="M68" s="9"/>
      <c r="N68" s="9"/>
      <c r="O68" s="9">
        <v>36.046500000000002</v>
      </c>
      <c r="P68" s="65">
        <v>1</v>
      </c>
    </row>
    <row r="69" spans="1:16" x14ac:dyDescent="0.2">
      <c r="A69" s="19"/>
      <c r="B69" s="39" t="s">
        <v>211</v>
      </c>
      <c r="C69" s="20" t="s">
        <v>319</v>
      </c>
      <c r="D69" s="21">
        <v>42.696599999999997</v>
      </c>
      <c r="E69" s="22">
        <v>836</v>
      </c>
      <c r="F69" s="22">
        <v>1958</v>
      </c>
      <c r="G69" s="68" t="str">
        <f t="shared" ref="G69:G117" si="1">IF(D69&gt;=$K$18,"5",IF(D69&gt;=$K$19,"4",IF(D69&gt;=$K$20,"3",IF(D69&gt;=$K$21,"2","1"))))</f>
        <v>4</v>
      </c>
      <c r="H69" s="21">
        <f>summary!$D$20*K_6!G69/K_6!$P$118</f>
        <v>47451.402826855126</v>
      </c>
      <c r="J69" s="9"/>
      <c r="K69" s="9"/>
      <c r="L69" s="9"/>
      <c r="M69" s="9"/>
      <c r="N69" s="9"/>
      <c r="O69" s="9">
        <v>36.342700000000001</v>
      </c>
      <c r="P69" s="65">
        <v>4</v>
      </c>
    </row>
    <row r="70" spans="1:16" x14ac:dyDescent="0.2">
      <c r="A70" s="19"/>
      <c r="B70" s="39" t="s">
        <v>212</v>
      </c>
      <c r="C70" s="20" t="s">
        <v>320</v>
      </c>
      <c r="D70" s="21">
        <v>31.197399999999998</v>
      </c>
      <c r="E70" s="22">
        <v>1631</v>
      </c>
      <c r="F70" s="22">
        <v>5228</v>
      </c>
      <c r="G70" s="68" t="str">
        <f t="shared" si="1"/>
        <v>1</v>
      </c>
      <c r="H70" s="21">
        <f>summary!$D$20*K_6!G70/K_6!$P$118</f>
        <v>11862.850706713782</v>
      </c>
      <c r="J70" s="9"/>
      <c r="K70" s="9"/>
      <c r="L70" s="9"/>
      <c r="M70" s="9"/>
      <c r="N70" s="9"/>
      <c r="O70" s="9">
        <v>36.442799999999998</v>
      </c>
      <c r="P70" s="65">
        <v>1</v>
      </c>
    </row>
    <row r="71" spans="1:16" x14ac:dyDescent="0.2">
      <c r="A71" s="19"/>
      <c r="B71" s="39" t="s">
        <v>213</v>
      </c>
      <c r="C71" s="20" t="s">
        <v>321</v>
      </c>
      <c r="D71" s="21">
        <v>39.588999999999999</v>
      </c>
      <c r="E71" s="22">
        <v>1021</v>
      </c>
      <c r="F71" s="22">
        <v>2579</v>
      </c>
      <c r="G71" s="68" t="str">
        <f t="shared" si="1"/>
        <v>3</v>
      </c>
      <c r="H71" s="21">
        <f>summary!$D$20*K_6!G71/K_6!$P$118</f>
        <v>35588.552120141343</v>
      </c>
      <c r="J71" s="9"/>
      <c r="K71" s="9"/>
      <c r="L71" s="9"/>
      <c r="M71" s="9"/>
      <c r="N71" s="9"/>
      <c r="O71" s="9">
        <v>36.575200000000002</v>
      </c>
      <c r="P71" s="65">
        <v>3</v>
      </c>
    </row>
    <row r="72" spans="1:16" x14ac:dyDescent="0.2">
      <c r="A72" s="19"/>
      <c r="B72" s="40" t="s">
        <v>214</v>
      </c>
      <c r="C72" s="26" t="s">
        <v>322</v>
      </c>
      <c r="D72" s="27">
        <v>58.893999999999998</v>
      </c>
      <c r="E72" s="28">
        <v>639</v>
      </c>
      <c r="F72" s="28">
        <v>1085</v>
      </c>
      <c r="G72" s="69" t="str">
        <f t="shared" si="1"/>
        <v>5</v>
      </c>
      <c r="H72" s="27">
        <f>summary!$D$20*K_6!G72/K_6!$P$118</f>
        <v>59314.253533568903</v>
      </c>
      <c r="J72" s="9"/>
      <c r="K72" s="9"/>
      <c r="L72" s="9"/>
      <c r="M72" s="9"/>
      <c r="N72" s="9"/>
      <c r="O72" s="9">
        <v>36.747</v>
      </c>
      <c r="P72" s="65">
        <v>5</v>
      </c>
    </row>
    <row r="73" spans="1:16" x14ac:dyDescent="0.2">
      <c r="A73" s="29" t="s">
        <v>323</v>
      </c>
      <c r="B73" s="41" t="s">
        <v>215</v>
      </c>
      <c r="C73" s="30" t="s">
        <v>324</v>
      </c>
      <c r="D73" s="31">
        <v>35.607199999999999</v>
      </c>
      <c r="E73" s="32">
        <v>2850</v>
      </c>
      <c r="F73" s="32">
        <v>8004</v>
      </c>
      <c r="G73" s="70" t="str">
        <f t="shared" si="1"/>
        <v>2</v>
      </c>
      <c r="H73" s="31">
        <f>summary!$D$20*K_6!G73/K_6!$P$118</f>
        <v>23725.701413427563</v>
      </c>
      <c r="J73" s="9"/>
      <c r="K73" s="9"/>
      <c r="L73" s="9"/>
      <c r="M73" s="9"/>
      <c r="N73" s="9"/>
      <c r="O73" s="9">
        <v>36.85</v>
      </c>
      <c r="P73" s="65">
        <v>2</v>
      </c>
    </row>
    <row r="74" spans="1:16" x14ac:dyDescent="0.2">
      <c r="A74" s="19"/>
      <c r="B74" s="39" t="s">
        <v>216</v>
      </c>
      <c r="C74" s="20" t="s">
        <v>325</v>
      </c>
      <c r="D74" s="21">
        <v>38.884399999999999</v>
      </c>
      <c r="E74" s="22">
        <v>955</v>
      </c>
      <c r="F74" s="22">
        <v>2456</v>
      </c>
      <c r="G74" s="68" t="str">
        <f t="shared" si="1"/>
        <v>3</v>
      </c>
      <c r="H74" s="21">
        <f>summary!$D$20*K_6!G74/K_6!$P$118</f>
        <v>35588.552120141343</v>
      </c>
      <c r="J74" s="9"/>
      <c r="K74" s="9"/>
      <c r="L74" s="9"/>
      <c r="M74" s="9"/>
      <c r="N74" s="9"/>
      <c r="O74" s="9">
        <v>37.361499999999999</v>
      </c>
      <c r="P74" s="65">
        <v>3</v>
      </c>
    </row>
    <row r="75" spans="1:16" x14ac:dyDescent="0.2">
      <c r="A75" s="19"/>
      <c r="B75" s="39" t="s">
        <v>217</v>
      </c>
      <c r="C75" s="20" t="s">
        <v>326</v>
      </c>
      <c r="D75" s="21">
        <v>33.182400000000001</v>
      </c>
      <c r="E75" s="22">
        <v>1026</v>
      </c>
      <c r="F75" s="22">
        <v>3092</v>
      </c>
      <c r="G75" s="68" t="str">
        <f t="shared" si="1"/>
        <v>2</v>
      </c>
      <c r="H75" s="21">
        <f>summary!$D$20*K_6!G75/K_6!$P$118</f>
        <v>23725.701413427563</v>
      </c>
      <c r="J75" s="9"/>
      <c r="K75" s="9"/>
      <c r="L75" s="9"/>
      <c r="M75" s="9"/>
      <c r="N75" s="9"/>
      <c r="O75" s="9">
        <v>37.633299999999998</v>
      </c>
      <c r="P75" s="65">
        <v>2</v>
      </c>
    </row>
    <row r="76" spans="1:16" x14ac:dyDescent="0.2">
      <c r="A76" s="19"/>
      <c r="B76" s="39" t="s">
        <v>218</v>
      </c>
      <c r="C76" s="20" t="s">
        <v>327</v>
      </c>
      <c r="D76" s="21">
        <v>38.969499999999996</v>
      </c>
      <c r="E76" s="22">
        <v>2632</v>
      </c>
      <c r="F76" s="22">
        <v>6754</v>
      </c>
      <c r="G76" s="68" t="str">
        <f t="shared" si="1"/>
        <v>3</v>
      </c>
      <c r="H76" s="21">
        <f>summary!$D$20*K_6!G76/K_6!$P$118</f>
        <v>35588.552120141343</v>
      </c>
      <c r="J76" s="9"/>
      <c r="K76" s="9"/>
      <c r="L76" s="9"/>
      <c r="M76" s="9"/>
      <c r="N76" s="9"/>
      <c r="O76" s="9">
        <v>37.994300000000003</v>
      </c>
      <c r="P76" s="65">
        <v>3</v>
      </c>
    </row>
    <row r="77" spans="1:16" x14ac:dyDescent="0.2">
      <c r="A77" s="19"/>
      <c r="B77" s="39" t="s">
        <v>219</v>
      </c>
      <c r="C77" s="20" t="s">
        <v>328</v>
      </c>
      <c r="D77" s="21">
        <v>44.728299999999997</v>
      </c>
      <c r="E77" s="22">
        <v>2206</v>
      </c>
      <c r="F77" s="22">
        <v>4932</v>
      </c>
      <c r="G77" s="68" t="str">
        <f t="shared" si="1"/>
        <v>4</v>
      </c>
      <c r="H77" s="21">
        <f>summary!$D$20*K_6!G77/K_6!$P$118</f>
        <v>47451.402826855126</v>
      </c>
      <c r="J77" s="9"/>
      <c r="K77" s="9"/>
      <c r="L77" s="9"/>
      <c r="M77" s="9"/>
      <c r="N77" s="9"/>
      <c r="O77" s="9">
        <v>38.277799999999999</v>
      </c>
      <c r="P77" s="65">
        <v>4</v>
      </c>
    </row>
    <row r="78" spans="1:16" x14ac:dyDescent="0.2">
      <c r="A78" s="19"/>
      <c r="B78" s="39" t="s">
        <v>220</v>
      </c>
      <c r="C78" s="20" t="s">
        <v>329</v>
      </c>
      <c r="D78" s="21">
        <v>47.5548</v>
      </c>
      <c r="E78" s="22">
        <v>4055</v>
      </c>
      <c r="F78" s="22">
        <v>8527</v>
      </c>
      <c r="G78" s="68" t="str">
        <f t="shared" si="1"/>
        <v>5</v>
      </c>
      <c r="H78" s="21">
        <f>summary!$D$20*K_6!G78/K_6!$P$118</f>
        <v>59314.253533568903</v>
      </c>
      <c r="J78" s="9"/>
      <c r="K78" s="9"/>
      <c r="L78" s="9"/>
      <c r="M78" s="9"/>
      <c r="N78" s="9"/>
      <c r="O78" s="9">
        <v>38.319400000000002</v>
      </c>
      <c r="P78" s="65">
        <v>5</v>
      </c>
    </row>
    <row r="79" spans="1:16" x14ac:dyDescent="0.2">
      <c r="A79" s="33"/>
      <c r="B79" s="42" t="s">
        <v>221</v>
      </c>
      <c r="C79" s="34" t="s">
        <v>330</v>
      </c>
      <c r="D79" s="35">
        <v>49.314599999999999</v>
      </c>
      <c r="E79" s="36">
        <v>1403</v>
      </c>
      <c r="F79" s="36">
        <v>2845</v>
      </c>
      <c r="G79" s="71" t="str">
        <f t="shared" si="1"/>
        <v>5</v>
      </c>
      <c r="H79" s="35">
        <f>summary!$D$20*K_6!G79/K_6!$P$118</f>
        <v>59314.253533568903</v>
      </c>
      <c r="J79" s="9"/>
      <c r="K79" s="9"/>
      <c r="L79" s="9"/>
      <c r="M79" s="9"/>
      <c r="N79" s="9"/>
      <c r="O79" s="9">
        <v>38.4009</v>
      </c>
      <c r="P79" s="65">
        <v>5</v>
      </c>
    </row>
    <row r="80" spans="1:16" x14ac:dyDescent="0.2">
      <c r="A80" s="29" t="s">
        <v>331</v>
      </c>
      <c r="B80" s="41" t="s">
        <v>222</v>
      </c>
      <c r="C80" s="30" t="s">
        <v>332</v>
      </c>
      <c r="D80" s="31">
        <v>24.297599999999999</v>
      </c>
      <c r="E80" s="32">
        <v>6400</v>
      </c>
      <c r="F80" s="32">
        <v>26340</v>
      </c>
      <c r="G80" s="70" t="str">
        <f t="shared" si="1"/>
        <v>1</v>
      </c>
      <c r="H80" s="31">
        <f>summary!$D$20*K_6!G80/K_6!$P$118</f>
        <v>11862.850706713782</v>
      </c>
      <c r="J80" s="9"/>
      <c r="K80" s="9"/>
      <c r="L80" s="9"/>
      <c r="M80" s="9"/>
      <c r="N80" s="9"/>
      <c r="O80" s="9">
        <v>38.884399999999999</v>
      </c>
      <c r="P80" s="65">
        <v>1</v>
      </c>
    </row>
    <row r="81" spans="1:16" x14ac:dyDescent="0.2">
      <c r="A81" s="19"/>
      <c r="B81" s="39" t="s">
        <v>223</v>
      </c>
      <c r="C81" s="20" t="s">
        <v>333</v>
      </c>
      <c r="D81" s="21">
        <v>36.342700000000001</v>
      </c>
      <c r="E81" s="22">
        <v>3470</v>
      </c>
      <c r="F81" s="22">
        <v>9548</v>
      </c>
      <c r="G81" s="68" t="str">
        <f t="shared" si="1"/>
        <v>3</v>
      </c>
      <c r="H81" s="21">
        <f>summary!$D$20*K_6!G81/K_6!$P$118</f>
        <v>35588.552120141343</v>
      </c>
      <c r="J81" s="9"/>
      <c r="K81" s="9"/>
      <c r="L81" s="9"/>
      <c r="M81" s="9"/>
      <c r="N81" s="9"/>
      <c r="O81" s="9">
        <v>38.969499999999996</v>
      </c>
      <c r="P81" s="65">
        <v>3</v>
      </c>
    </row>
    <row r="82" spans="1:16" x14ac:dyDescent="0.2">
      <c r="A82" s="19"/>
      <c r="B82" s="39" t="s">
        <v>224</v>
      </c>
      <c r="C82" s="20" t="s">
        <v>334</v>
      </c>
      <c r="D82" s="21">
        <v>29.780899999999999</v>
      </c>
      <c r="E82" s="22">
        <v>2719</v>
      </c>
      <c r="F82" s="22">
        <v>9130</v>
      </c>
      <c r="G82" s="68" t="str">
        <f t="shared" si="1"/>
        <v>1</v>
      </c>
      <c r="H82" s="21">
        <f>summary!$D$20*K_6!G82/K_6!$P$118</f>
        <v>11862.850706713782</v>
      </c>
      <c r="J82" s="9"/>
      <c r="K82" s="9"/>
      <c r="L82" s="9"/>
      <c r="M82" s="9"/>
      <c r="N82" s="9"/>
      <c r="O82" s="9">
        <v>39.212899999999998</v>
      </c>
      <c r="P82" s="65">
        <v>1</v>
      </c>
    </row>
    <row r="83" spans="1:16" x14ac:dyDescent="0.2">
      <c r="A83" s="19"/>
      <c r="B83" s="39" t="s">
        <v>225</v>
      </c>
      <c r="C83" s="20" t="s">
        <v>335</v>
      </c>
      <c r="D83" s="21">
        <v>31.196999999999999</v>
      </c>
      <c r="E83" s="22">
        <v>3461</v>
      </c>
      <c r="F83" s="22">
        <v>11094</v>
      </c>
      <c r="G83" s="68" t="str">
        <f t="shared" si="1"/>
        <v>1</v>
      </c>
      <c r="H83" s="21">
        <f>summary!$D$20*K_6!G83/K_6!$P$118</f>
        <v>11862.850706713782</v>
      </c>
      <c r="J83" s="9"/>
      <c r="K83" s="9"/>
      <c r="L83" s="9"/>
      <c r="M83" s="9"/>
      <c r="N83" s="9"/>
      <c r="O83" s="9">
        <v>39.433599999999998</v>
      </c>
      <c r="P83" s="65">
        <v>1</v>
      </c>
    </row>
    <row r="84" spans="1:16" x14ac:dyDescent="0.2">
      <c r="A84" s="19"/>
      <c r="B84" s="39" t="s">
        <v>226</v>
      </c>
      <c r="C84" s="20" t="s">
        <v>336</v>
      </c>
      <c r="D84" s="21">
        <v>34.378599999999999</v>
      </c>
      <c r="E84" s="22">
        <v>4813</v>
      </c>
      <c r="F84" s="22">
        <v>14000</v>
      </c>
      <c r="G84" s="68" t="str">
        <f t="shared" si="1"/>
        <v>2</v>
      </c>
      <c r="H84" s="21">
        <f>summary!$D$20*K_6!G84/K_6!$P$118</f>
        <v>23725.701413427563</v>
      </c>
      <c r="J84" s="9"/>
      <c r="K84" s="9"/>
      <c r="L84" s="9"/>
      <c r="M84" s="9"/>
      <c r="N84" s="9"/>
      <c r="O84" s="9">
        <v>39.575099999999999</v>
      </c>
      <c r="P84" s="65">
        <v>2</v>
      </c>
    </row>
    <row r="85" spans="1:16" x14ac:dyDescent="0.2">
      <c r="A85" s="19"/>
      <c r="B85" s="39" t="s">
        <v>227</v>
      </c>
      <c r="C85" s="20" t="s">
        <v>337</v>
      </c>
      <c r="D85" s="21">
        <v>39.643799999999999</v>
      </c>
      <c r="E85" s="22">
        <v>2226</v>
      </c>
      <c r="F85" s="22">
        <v>5615</v>
      </c>
      <c r="G85" s="68" t="str">
        <f t="shared" si="1"/>
        <v>3</v>
      </c>
      <c r="H85" s="21">
        <f>summary!$D$20*K_6!G85/K_6!$P$118</f>
        <v>35588.552120141343</v>
      </c>
      <c r="J85" s="9"/>
      <c r="K85" s="9"/>
      <c r="L85" s="9"/>
      <c r="M85" s="9"/>
      <c r="N85" s="9"/>
      <c r="O85" s="9">
        <v>39.588999999999999</v>
      </c>
      <c r="P85" s="65">
        <v>3</v>
      </c>
    </row>
    <row r="86" spans="1:16" x14ac:dyDescent="0.2">
      <c r="A86" s="19"/>
      <c r="B86" s="39" t="s">
        <v>228</v>
      </c>
      <c r="C86" s="20" t="s">
        <v>338</v>
      </c>
      <c r="D86" s="21">
        <v>42.032400000000003</v>
      </c>
      <c r="E86" s="22">
        <v>1973</v>
      </c>
      <c r="F86" s="22">
        <v>4694</v>
      </c>
      <c r="G86" s="68" t="str">
        <f t="shared" si="1"/>
        <v>4</v>
      </c>
      <c r="H86" s="21">
        <f>summary!$D$20*K_6!G86/K_6!$P$118</f>
        <v>47451.402826855126</v>
      </c>
      <c r="J86" s="9"/>
      <c r="K86" s="9"/>
      <c r="L86" s="9"/>
      <c r="M86" s="9"/>
      <c r="N86" s="9"/>
      <c r="O86" s="9">
        <v>39.643799999999999</v>
      </c>
      <c r="P86" s="65">
        <v>4</v>
      </c>
    </row>
    <row r="87" spans="1:16" x14ac:dyDescent="0.2">
      <c r="A87" s="19"/>
      <c r="B87" s="39" t="s">
        <v>229</v>
      </c>
      <c r="C87" s="20" t="s">
        <v>339</v>
      </c>
      <c r="D87" s="21">
        <v>31.656400000000001</v>
      </c>
      <c r="E87" s="22">
        <v>925</v>
      </c>
      <c r="F87" s="22">
        <v>2922</v>
      </c>
      <c r="G87" s="68" t="str">
        <f t="shared" si="1"/>
        <v>2</v>
      </c>
      <c r="H87" s="21">
        <f>summary!$D$20*K_6!G87/K_6!$P$118</f>
        <v>23725.701413427563</v>
      </c>
      <c r="J87" s="9"/>
      <c r="K87" s="9"/>
      <c r="L87" s="9"/>
      <c r="M87" s="9"/>
      <c r="N87" s="9"/>
      <c r="O87" s="9">
        <v>40.231999999999999</v>
      </c>
      <c r="P87" s="65">
        <v>2</v>
      </c>
    </row>
    <row r="88" spans="1:16" x14ac:dyDescent="0.2">
      <c r="A88" s="19"/>
      <c r="B88" s="39" t="s">
        <v>230</v>
      </c>
      <c r="C88" s="20" t="s">
        <v>340</v>
      </c>
      <c r="D88" s="21">
        <v>48.955599999999997</v>
      </c>
      <c r="E88" s="22">
        <v>1875</v>
      </c>
      <c r="F88" s="22">
        <v>3830</v>
      </c>
      <c r="G88" s="68" t="str">
        <f t="shared" si="1"/>
        <v>5</v>
      </c>
      <c r="H88" s="21">
        <f>summary!$D$20*K_6!G88/K_6!$P$118</f>
        <v>59314.253533568903</v>
      </c>
      <c r="J88" s="9"/>
      <c r="K88" s="9"/>
      <c r="L88" s="9"/>
      <c r="M88" s="9"/>
      <c r="N88" s="9"/>
      <c r="O88" s="9">
        <v>40.2774</v>
      </c>
      <c r="P88" s="65">
        <v>5</v>
      </c>
    </row>
    <row r="89" spans="1:16" x14ac:dyDescent="0.2">
      <c r="A89" s="19"/>
      <c r="B89" s="39" t="s">
        <v>231</v>
      </c>
      <c r="C89" s="20" t="s">
        <v>341</v>
      </c>
      <c r="D89" s="21">
        <v>54.195599999999999</v>
      </c>
      <c r="E89" s="22">
        <v>2267</v>
      </c>
      <c r="F89" s="22">
        <v>4183</v>
      </c>
      <c r="G89" s="68" t="str">
        <f t="shared" si="1"/>
        <v>5</v>
      </c>
      <c r="H89" s="21">
        <f>summary!$D$20*K_6!G89/K_6!$P$118</f>
        <v>59314.253533568903</v>
      </c>
      <c r="J89" s="9"/>
      <c r="K89" s="9"/>
      <c r="L89" s="9"/>
      <c r="M89" s="9"/>
      <c r="N89" s="9"/>
      <c r="O89" s="9">
        <v>40.286099999999998</v>
      </c>
      <c r="P89" s="65">
        <v>5</v>
      </c>
    </row>
    <row r="90" spans="1:16" x14ac:dyDescent="0.2">
      <c r="A90" s="19"/>
      <c r="B90" s="39" t="s">
        <v>232</v>
      </c>
      <c r="C90" s="20" t="s">
        <v>342</v>
      </c>
      <c r="D90" s="21">
        <v>35.991999999999997</v>
      </c>
      <c r="E90" s="22">
        <v>1796</v>
      </c>
      <c r="F90" s="22">
        <v>4990</v>
      </c>
      <c r="G90" s="68" t="str">
        <f t="shared" si="1"/>
        <v>2</v>
      </c>
      <c r="H90" s="21">
        <f>summary!$D$20*K_6!G90/K_6!$P$118</f>
        <v>23725.701413427563</v>
      </c>
      <c r="J90" s="9"/>
      <c r="K90" s="9"/>
      <c r="L90" s="9"/>
      <c r="M90" s="9"/>
      <c r="N90" s="9"/>
      <c r="O90" s="9">
        <v>40.452500000000001</v>
      </c>
      <c r="P90" s="65">
        <v>2</v>
      </c>
    </row>
    <row r="91" spans="1:16" x14ac:dyDescent="0.2">
      <c r="A91" s="19"/>
      <c r="B91" s="39" t="s">
        <v>233</v>
      </c>
      <c r="C91" s="20" t="s">
        <v>343</v>
      </c>
      <c r="D91" s="21">
        <v>8.1234999999999999</v>
      </c>
      <c r="E91" s="22">
        <v>100</v>
      </c>
      <c r="F91" s="22">
        <v>1231</v>
      </c>
      <c r="G91" s="68" t="str">
        <f t="shared" si="1"/>
        <v>1</v>
      </c>
      <c r="H91" s="21">
        <f>summary!$D$20*K_6!G91/K_6!$P$118</f>
        <v>11862.850706713782</v>
      </c>
      <c r="J91" s="9"/>
      <c r="K91" s="9"/>
      <c r="L91" s="9"/>
      <c r="M91" s="9"/>
      <c r="N91" s="9"/>
      <c r="O91" s="9">
        <v>41.396599999999999</v>
      </c>
      <c r="P91" s="65">
        <v>1</v>
      </c>
    </row>
    <row r="92" spans="1:16" x14ac:dyDescent="0.2">
      <c r="A92" s="33"/>
      <c r="B92" s="42" t="s">
        <v>234</v>
      </c>
      <c r="C92" s="34" t="s">
        <v>344</v>
      </c>
      <c r="D92" s="35">
        <v>3.2787000000000002</v>
      </c>
      <c r="E92" s="36">
        <v>2</v>
      </c>
      <c r="F92" s="36">
        <v>61</v>
      </c>
      <c r="G92" s="71" t="str">
        <f t="shared" si="1"/>
        <v>1</v>
      </c>
      <c r="H92" s="35">
        <f>summary!$D$20*K_6!G92/K_6!$P$118</f>
        <v>11862.850706713782</v>
      </c>
      <c r="J92" s="9"/>
      <c r="K92" s="9"/>
      <c r="L92" s="9"/>
      <c r="M92" s="9"/>
      <c r="N92" s="9"/>
      <c r="O92" s="9">
        <v>41.690300000000001</v>
      </c>
      <c r="P92" s="65">
        <v>1</v>
      </c>
    </row>
    <row r="93" spans="1:16" x14ac:dyDescent="0.2">
      <c r="A93" s="15" t="s">
        <v>345</v>
      </c>
      <c r="B93" s="38" t="s">
        <v>235</v>
      </c>
      <c r="C93" s="16" t="s">
        <v>346</v>
      </c>
      <c r="D93" s="17">
        <v>36.747</v>
      </c>
      <c r="E93" s="18">
        <v>3233</v>
      </c>
      <c r="F93" s="18">
        <v>8798</v>
      </c>
      <c r="G93" s="67" t="str">
        <f t="shared" si="1"/>
        <v>3</v>
      </c>
      <c r="H93" s="17">
        <f>summary!$D$20*K_6!G93/K_6!$P$118</f>
        <v>35588.552120141343</v>
      </c>
      <c r="J93" s="9"/>
      <c r="K93" s="9"/>
      <c r="L93" s="9"/>
      <c r="M93" s="9"/>
      <c r="N93" s="9"/>
      <c r="O93" s="9">
        <v>42.032400000000003</v>
      </c>
      <c r="P93" s="65">
        <v>3</v>
      </c>
    </row>
    <row r="94" spans="1:16" x14ac:dyDescent="0.2">
      <c r="A94" s="19"/>
      <c r="B94" s="39" t="s">
        <v>236</v>
      </c>
      <c r="C94" s="20" t="s">
        <v>347</v>
      </c>
      <c r="D94" s="21">
        <v>40.2774</v>
      </c>
      <c r="E94" s="22">
        <v>3049</v>
      </c>
      <c r="F94" s="22">
        <v>7570</v>
      </c>
      <c r="G94" s="68" t="str">
        <f t="shared" si="1"/>
        <v>3</v>
      </c>
      <c r="H94" s="21">
        <f>summary!$D$20*K_6!G94/K_6!$P$118</f>
        <v>35588.552120141343</v>
      </c>
      <c r="J94" s="9"/>
      <c r="K94" s="9"/>
      <c r="L94" s="9"/>
      <c r="M94" s="9"/>
      <c r="N94" s="9"/>
      <c r="O94" s="9">
        <v>42.696599999999997</v>
      </c>
      <c r="P94" s="65">
        <v>3</v>
      </c>
    </row>
    <row r="95" spans="1:16" x14ac:dyDescent="0.2">
      <c r="A95" s="19"/>
      <c r="B95" s="39" t="s">
        <v>237</v>
      </c>
      <c r="C95" s="20" t="s">
        <v>348</v>
      </c>
      <c r="D95" s="21">
        <v>45.888199999999998</v>
      </c>
      <c r="E95" s="22">
        <v>2126</v>
      </c>
      <c r="F95" s="22">
        <v>4633</v>
      </c>
      <c r="G95" s="68" t="str">
        <f t="shared" si="1"/>
        <v>5</v>
      </c>
      <c r="H95" s="21">
        <f>summary!$D$20*K_6!G95/K_6!$P$118</f>
        <v>59314.253533568903</v>
      </c>
      <c r="J95" s="9"/>
      <c r="K95" s="9"/>
      <c r="L95" s="9"/>
      <c r="M95" s="9"/>
      <c r="N95" s="9"/>
      <c r="O95" s="9">
        <v>43.474299999999999</v>
      </c>
      <c r="P95" s="65">
        <v>5</v>
      </c>
    </row>
    <row r="96" spans="1:16" x14ac:dyDescent="0.2">
      <c r="A96" s="19"/>
      <c r="B96" s="39" t="s">
        <v>238</v>
      </c>
      <c r="C96" s="20" t="s">
        <v>349</v>
      </c>
      <c r="D96" s="21">
        <v>35.566499999999998</v>
      </c>
      <c r="E96" s="22">
        <v>1444</v>
      </c>
      <c r="F96" s="22">
        <v>4060</v>
      </c>
      <c r="G96" s="68" t="str">
        <f t="shared" si="1"/>
        <v>2</v>
      </c>
      <c r="H96" s="21">
        <f>summary!$D$20*K_6!G96/K_6!$P$118</f>
        <v>23725.701413427563</v>
      </c>
      <c r="J96" s="9"/>
      <c r="K96" s="9"/>
      <c r="L96" s="9"/>
      <c r="M96" s="9"/>
      <c r="N96" s="9"/>
      <c r="O96" s="9">
        <v>44.513199999999998</v>
      </c>
      <c r="P96" s="65">
        <v>2</v>
      </c>
    </row>
    <row r="97" spans="1:16" x14ac:dyDescent="0.2">
      <c r="A97" s="19"/>
      <c r="B97" s="39" t="s">
        <v>239</v>
      </c>
      <c r="C97" s="20" t="s">
        <v>350</v>
      </c>
      <c r="D97" s="21">
        <v>27.200399999999998</v>
      </c>
      <c r="E97" s="22">
        <v>547</v>
      </c>
      <c r="F97" s="22">
        <v>2011</v>
      </c>
      <c r="G97" s="68" t="str">
        <f t="shared" si="1"/>
        <v>1</v>
      </c>
      <c r="H97" s="21">
        <f>summary!$D$20*K_6!G97/K_6!$P$118</f>
        <v>11862.850706713782</v>
      </c>
      <c r="J97" s="9"/>
      <c r="K97" s="9"/>
      <c r="L97" s="9"/>
      <c r="M97" s="9"/>
      <c r="N97" s="9"/>
      <c r="O97" s="9">
        <v>44.728299999999997</v>
      </c>
      <c r="P97" s="65">
        <v>1</v>
      </c>
    </row>
    <row r="98" spans="1:16" x14ac:dyDescent="0.2">
      <c r="A98" s="19"/>
      <c r="B98" s="40" t="s">
        <v>240</v>
      </c>
      <c r="C98" s="26" t="s">
        <v>351</v>
      </c>
      <c r="D98" s="27">
        <v>27.8001</v>
      </c>
      <c r="E98" s="28">
        <v>484</v>
      </c>
      <c r="F98" s="28">
        <v>1741</v>
      </c>
      <c r="G98" s="69" t="str">
        <f t="shared" si="1"/>
        <v>1</v>
      </c>
      <c r="H98" s="27">
        <f>summary!$D$20*K_6!G98/K_6!$P$118</f>
        <v>11862.850706713782</v>
      </c>
      <c r="J98" s="9"/>
      <c r="K98" s="9"/>
      <c r="L98" s="9"/>
      <c r="M98" s="9"/>
      <c r="N98" s="9"/>
      <c r="O98" s="9">
        <v>45.888199999999998</v>
      </c>
      <c r="P98" s="65">
        <v>1</v>
      </c>
    </row>
    <row r="99" spans="1:16" x14ac:dyDescent="0.2">
      <c r="A99" s="29" t="s">
        <v>352</v>
      </c>
      <c r="B99" s="41" t="s">
        <v>241</v>
      </c>
      <c r="C99" s="30" t="s">
        <v>353</v>
      </c>
      <c r="D99" s="31">
        <v>26.726400000000002</v>
      </c>
      <c r="E99" s="32">
        <v>6707</v>
      </c>
      <c r="F99" s="32">
        <v>25095</v>
      </c>
      <c r="G99" s="70" t="str">
        <f t="shared" si="1"/>
        <v>1</v>
      </c>
      <c r="H99" s="31">
        <f>summary!$D$20*K_6!G99/K_6!$P$118</f>
        <v>11862.850706713782</v>
      </c>
      <c r="J99" s="9"/>
      <c r="K99" s="9"/>
      <c r="L99" s="9"/>
      <c r="M99" s="9"/>
      <c r="N99" s="9"/>
      <c r="O99" s="9">
        <v>46.412599999999998</v>
      </c>
      <c r="P99" s="65">
        <v>1</v>
      </c>
    </row>
    <row r="100" spans="1:16" x14ac:dyDescent="0.2">
      <c r="A100" s="19"/>
      <c r="B100" s="39" t="s">
        <v>242</v>
      </c>
      <c r="C100" s="20" t="s">
        <v>354</v>
      </c>
      <c r="D100" s="21">
        <v>24.538699999999999</v>
      </c>
      <c r="E100" s="22">
        <v>2806</v>
      </c>
      <c r="F100" s="22">
        <v>11435</v>
      </c>
      <c r="G100" s="68" t="str">
        <f t="shared" si="1"/>
        <v>1</v>
      </c>
      <c r="H100" s="21">
        <f>summary!$D$20*K_6!G100/K_6!$P$118</f>
        <v>11862.850706713782</v>
      </c>
      <c r="J100" s="9"/>
      <c r="K100" s="9"/>
      <c r="L100" s="9"/>
      <c r="M100" s="9"/>
      <c r="N100" s="9"/>
      <c r="O100" s="9">
        <v>46.558799999999998</v>
      </c>
      <c r="P100" s="65">
        <v>1</v>
      </c>
    </row>
    <row r="101" spans="1:16" x14ac:dyDescent="0.2">
      <c r="A101" s="19"/>
      <c r="B101" s="39" t="s">
        <v>243</v>
      </c>
      <c r="C101" s="20" t="s">
        <v>355</v>
      </c>
      <c r="D101" s="21">
        <v>28.029599999999999</v>
      </c>
      <c r="E101" s="22">
        <v>2616</v>
      </c>
      <c r="F101" s="22">
        <v>9333</v>
      </c>
      <c r="G101" s="68" t="str">
        <f t="shared" si="1"/>
        <v>1</v>
      </c>
      <c r="H101" s="21">
        <f>summary!$D$20*K_6!G101/K_6!$P$118</f>
        <v>11862.850706713782</v>
      </c>
      <c r="J101" s="9"/>
      <c r="K101" s="9"/>
      <c r="L101" s="9"/>
      <c r="M101" s="9"/>
      <c r="N101" s="9"/>
      <c r="O101" s="9">
        <v>46.703000000000003</v>
      </c>
      <c r="P101" s="65">
        <v>1</v>
      </c>
    </row>
    <row r="102" spans="1:16" x14ac:dyDescent="0.2">
      <c r="A102" s="19"/>
      <c r="B102" s="39" t="s">
        <v>244</v>
      </c>
      <c r="C102" s="20" t="s">
        <v>356</v>
      </c>
      <c r="D102" s="21">
        <v>28.504799999999999</v>
      </c>
      <c r="E102" s="22">
        <v>1712</v>
      </c>
      <c r="F102" s="22">
        <v>6006</v>
      </c>
      <c r="G102" s="68" t="str">
        <f t="shared" si="1"/>
        <v>1</v>
      </c>
      <c r="H102" s="21">
        <f>summary!$D$20*K_6!G102/K_6!$P$118</f>
        <v>11862.850706713782</v>
      </c>
      <c r="J102" s="9"/>
      <c r="K102" s="9"/>
      <c r="L102" s="9"/>
      <c r="M102" s="9"/>
      <c r="N102" s="9"/>
      <c r="O102" s="9">
        <v>47.368099999999998</v>
      </c>
      <c r="P102" s="65">
        <v>1</v>
      </c>
    </row>
    <row r="103" spans="1:16" x14ac:dyDescent="0.2">
      <c r="A103" s="19"/>
      <c r="B103" s="39" t="s">
        <v>245</v>
      </c>
      <c r="C103" s="20" t="s">
        <v>357</v>
      </c>
      <c r="D103" s="21">
        <v>29.308499999999999</v>
      </c>
      <c r="E103" s="22">
        <v>1386</v>
      </c>
      <c r="F103" s="22">
        <v>4729</v>
      </c>
      <c r="G103" s="68" t="str">
        <f t="shared" si="1"/>
        <v>1</v>
      </c>
      <c r="H103" s="21">
        <f>summary!$D$20*K_6!G103/K_6!$P$118</f>
        <v>11862.850706713782</v>
      </c>
      <c r="J103" s="9"/>
      <c r="K103" s="9"/>
      <c r="L103" s="9"/>
      <c r="M103" s="9"/>
      <c r="N103" s="9"/>
      <c r="O103" s="9">
        <v>47.5548</v>
      </c>
      <c r="P103" s="65">
        <v>1</v>
      </c>
    </row>
    <row r="104" spans="1:16" x14ac:dyDescent="0.2">
      <c r="A104" s="19"/>
      <c r="B104" s="39" t="s">
        <v>246</v>
      </c>
      <c r="C104" s="20" t="s">
        <v>358</v>
      </c>
      <c r="D104" s="21">
        <v>38.4009</v>
      </c>
      <c r="E104" s="22">
        <v>682</v>
      </c>
      <c r="F104" s="22">
        <v>1776</v>
      </c>
      <c r="G104" s="68" t="str">
        <f t="shared" si="1"/>
        <v>3</v>
      </c>
      <c r="H104" s="21">
        <f>summary!$D$20*K_6!G104/K_6!$P$118</f>
        <v>35588.552120141343</v>
      </c>
      <c r="J104" s="9"/>
      <c r="K104" s="9"/>
      <c r="L104" s="9"/>
      <c r="M104" s="9"/>
      <c r="N104" s="9"/>
      <c r="O104" s="9">
        <v>48.514899999999997</v>
      </c>
      <c r="P104" s="65">
        <v>3</v>
      </c>
    </row>
    <row r="105" spans="1:16" x14ac:dyDescent="0.2">
      <c r="A105" s="19"/>
      <c r="B105" s="39" t="s">
        <v>247</v>
      </c>
      <c r="C105" s="20" t="s">
        <v>359</v>
      </c>
      <c r="D105" s="21">
        <v>18.874700000000001</v>
      </c>
      <c r="E105" s="22">
        <v>946</v>
      </c>
      <c r="F105" s="22">
        <v>5012</v>
      </c>
      <c r="G105" s="68" t="str">
        <f t="shared" si="1"/>
        <v>1</v>
      </c>
      <c r="H105" s="21">
        <f>summary!$D$20*K_6!G105/K_6!$P$118</f>
        <v>11862.850706713782</v>
      </c>
      <c r="J105" s="9"/>
      <c r="K105" s="9"/>
      <c r="L105" s="9"/>
      <c r="M105" s="9"/>
      <c r="N105" s="9"/>
      <c r="O105" s="9">
        <v>48.955599999999997</v>
      </c>
      <c r="P105" s="65">
        <v>1</v>
      </c>
    </row>
    <row r="106" spans="1:16" x14ac:dyDescent="0.2">
      <c r="A106" s="19"/>
      <c r="B106" s="39" t="s">
        <v>248</v>
      </c>
      <c r="C106" s="20" t="s">
        <v>360</v>
      </c>
      <c r="D106" s="21">
        <v>32.347099999999998</v>
      </c>
      <c r="E106" s="22">
        <v>328</v>
      </c>
      <c r="F106" s="22">
        <v>1014</v>
      </c>
      <c r="G106" s="68" t="str">
        <f t="shared" si="1"/>
        <v>2</v>
      </c>
      <c r="H106" s="21">
        <f>summary!$D$20*K_6!G106/K_6!$P$118</f>
        <v>23725.701413427563</v>
      </c>
      <c r="J106" s="9"/>
      <c r="K106" s="9"/>
      <c r="L106" s="9"/>
      <c r="M106" s="9"/>
      <c r="N106" s="9"/>
      <c r="O106" s="9">
        <v>49.176299999999998</v>
      </c>
      <c r="P106" s="65">
        <v>2</v>
      </c>
    </row>
    <row r="107" spans="1:16" x14ac:dyDescent="0.2">
      <c r="A107" s="19"/>
      <c r="B107" s="39" t="s">
        <v>249</v>
      </c>
      <c r="C107" s="20" t="s">
        <v>361</v>
      </c>
      <c r="D107" s="21">
        <v>17.096800000000002</v>
      </c>
      <c r="E107" s="22">
        <v>265</v>
      </c>
      <c r="F107" s="22">
        <v>1550</v>
      </c>
      <c r="G107" s="68" t="str">
        <f t="shared" si="1"/>
        <v>1</v>
      </c>
      <c r="H107" s="21">
        <f>summary!$D$20*K_6!G107/K_6!$P$118</f>
        <v>11862.850706713782</v>
      </c>
      <c r="J107" s="9"/>
      <c r="K107" s="9"/>
      <c r="L107" s="9"/>
      <c r="M107" s="9"/>
      <c r="N107" s="9"/>
      <c r="O107" s="9">
        <v>49.314599999999999</v>
      </c>
      <c r="P107" s="65">
        <v>1</v>
      </c>
    </row>
    <row r="108" spans="1:16" x14ac:dyDescent="0.2">
      <c r="A108" s="19"/>
      <c r="B108" s="39" t="s">
        <v>250</v>
      </c>
      <c r="C108" s="20" t="s">
        <v>362</v>
      </c>
      <c r="D108" s="21">
        <v>35.653700000000001</v>
      </c>
      <c r="E108" s="22">
        <v>1219</v>
      </c>
      <c r="F108" s="22">
        <v>3419</v>
      </c>
      <c r="G108" s="68" t="str">
        <f t="shared" si="1"/>
        <v>2</v>
      </c>
      <c r="H108" s="21">
        <f>summary!$D$20*K_6!G108/K_6!$P$118</f>
        <v>23725.701413427563</v>
      </c>
      <c r="J108" s="9"/>
      <c r="K108" s="9"/>
      <c r="L108" s="9"/>
      <c r="M108" s="9"/>
      <c r="N108" s="9"/>
      <c r="O108" s="9">
        <v>50.1233</v>
      </c>
      <c r="P108" s="65">
        <v>2</v>
      </c>
    </row>
    <row r="109" spans="1:16" x14ac:dyDescent="0.2">
      <c r="A109" s="19"/>
      <c r="B109" s="39" t="s">
        <v>251</v>
      </c>
      <c r="C109" s="20" t="s">
        <v>363</v>
      </c>
      <c r="D109" s="21">
        <v>33.168399999999998</v>
      </c>
      <c r="E109" s="22">
        <v>3016</v>
      </c>
      <c r="F109" s="22">
        <v>9093</v>
      </c>
      <c r="G109" s="68" t="str">
        <f t="shared" si="1"/>
        <v>2</v>
      </c>
      <c r="H109" s="21">
        <f>summary!$D$20*K_6!G109/K_6!$P$118</f>
        <v>23725.701413427563</v>
      </c>
      <c r="J109" s="9"/>
      <c r="K109" s="9"/>
      <c r="L109" s="9"/>
      <c r="M109" s="9"/>
      <c r="N109" s="9"/>
      <c r="O109" s="9">
        <v>51.786499999999997</v>
      </c>
      <c r="P109" s="65">
        <v>2</v>
      </c>
    </row>
    <row r="110" spans="1:16" x14ac:dyDescent="0.2">
      <c r="A110" s="19"/>
      <c r="B110" s="39" t="s">
        <v>252</v>
      </c>
      <c r="C110" s="20" t="s">
        <v>364</v>
      </c>
      <c r="D110" s="21">
        <v>30.3675</v>
      </c>
      <c r="E110" s="22">
        <v>942</v>
      </c>
      <c r="F110" s="22">
        <v>3102</v>
      </c>
      <c r="G110" s="68" t="str">
        <f t="shared" si="1"/>
        <v>1</v>
      </c>
      <c r="H110" s="21">
        <f>summary!$D$20*K_6!G110/K_6!$P$118</f>
        <v>11862.850706713782</v>
      </c>
      <c r="J110" s="9"/>
      <c r="K110" s="9"/>
      <c r="L110" s="9"/>
      <c r="M110" s="9"/>
      <c r="N110" s="9"/>
      <c r="O110" s="9">
        <v>54.195599999999999</v>
      </c>
      <c r="P110" s="65">
        <v>1</v>
      </c>
    </row>
    <row r="111" spans="1:16" x14ac:dyDescent="0.2">
      <c r="A111" s="33"/>
      <c r="B111" s="42" t="s">
        <v>253</v>
      </c>
      <c r="C111" s="34" t="s">
        <v>365</v>
      </c>
      <c r="D111" s="35">
        <v>10.686999999999999</v>
      </c>
      <c r="E111" s="36">
        <v>14</v>
      </c>
      <c r="F111" s="36">
        <v>131</v>
      </c>
      <c r="G111" s="71" t="str">
        <f t="shared" si="1"/>
        <v>1</v>
      </c>
      <c r="H111" s="35">
        <f>summary!$D$20*K_6!G111/K_6!$P$118</f>
        <v>11862.850706713782</v>
      </c>
      <c r="J111" s="9"/>
      <c r="K111" s="9"/>
      <c r="L111" s="9"/>
      <c r="M111" s="9"/>
      <c r="N111" s="9"/>
      <c r="O111" s="9">
        <v>56.649099999999997</v>
      </c>
      <c r="P111" s="65">
        <v>1</v>
      </c>
    </row>
    <row r="112" spans="1:16" x14ac:dyDescent="0.2">
      <c r="A112" s="15" t="s">
        <v>366</v>
      </c>
      <c r="B112" s="38" t="s">
        <v>254</v>
      </c>
      <c r="C112" s="16" t="s">
        <v>367</v>
      </c>
      <c r="D112" s="17">
        <v>33.365900000000003</v>
      </c>
      <c r="E112" s="18">
        <v>4101</v>
      </c>
      <c r="F112" s="18">
        <v>12291</v>
      </c>
      <c r="G112" s="67" t="str">
        <f t="shared" si="1"/>
        <v>2</v>
      </c>
      <c r="H112" s="17">
        <f>summary!$D$20*K_6!G112/K_6!$P$118</f>
        <v>23725.701413427563</v>
      </c>
      <c r="J112" s="9"/>
      <c r="K112" s="9"/>
      <c r="L112" s="9"/>
      <c r="M112" s="9"/>
      <c r="N112" s="9"/>
      <c r="O112" s="9">
        <v>57.746499999999997</v>
      </c>
      <c r="P112" s="65">
        <v>2</v>
      </c>
    </row>
    <row r="113" spans="1:16" x14ac:dyDescent="0.2">
      <c r="A113" s="19"/>
      <c r="B113" s="39" t="s">
        <v>255</v>
      </c>
      <c r="C113" s="20" t="s">
        <v>368</v>
      </c>
      <c r="D113" s="21">
        <v>40.231999999999999</v>
      </c>
      <c r="E113" s="22">
        <v>1075</v>
      </c>
      <c r="F113" s="22">
        <v>2672</v>
      </c>
      <c r="G113" s="68" t="str">
        <f t="shared" si="1"/>
        <v>3</v>
      </c>
      <c r="H113" s="21">
        <f>summary!$D$20*K_6!G113/K_6!$P$118</f>
        <v>35588.552120141343</v>
      </c>
      <c r="J113" s="9"/>
      <c r="K113" s="9"/>
      <c r="L113" s="9"/>
      <c r="M113" s="9"/>
      <c r="N113" s="9"/>
      <c r="O113" s="9">
        <v>58.893999999999998</v>
      </c>
      <c r="P113" s="65">
        <v>3</v>
      </c>
    </row>
    <row r="114" spans="1:16" x14ac:dyDescent="0.2">
      <c r="A114" s="19"/>
      <c r="B114" s="39" t="s">
        <v>256</v>
      </c>
      <c r="C114" s="20" t="s">
        <v>369</v>
      </c>
      <c r="D114" s="21">
        <v>30.210599999999999</v>
      </c>
      <c r="E114" s="22">
        <v>2554</v>
      </c>
      <c r="F114" s="22">
        <v>8454</v>
      </c>
      <c r="G114" s="68" t="str">
        <f t="shared" si="1"/>
        <v>1</v>
      </c>
      <c r="H114" s="21">
        <f>summary!$D$20*K_6!G114/K_6!$P$118</f>
        <v>11862.850706713782</v>
      </c>
      <c r="J114" s="9"/>
      <c r="K114" s="9"/>
      <c r="L114" s="9"/>
      <c r="M114" s="9"/>
      <c r="N114" s="9"/>
      <c r="O114" s="9">
        <v>59.738599999999998</v>
      </c>
      <c r="P114" s="65">
        <v>1</v>
      </c>
    </row>
    <row r="115" spans="1:16" x14ac:dyDescent="0.2">
      <c r="A115" s="19"/>
      <c r="B115" s="39" t="s">
        <v>257</v>
      </c>
      <c r="C115" s="20" t="s">
        <v>370</v>
      </c>
      <c r="D115" s="21">
        <v>41.396599999999999</v>
      </c>
      <c r="E115" s="22">
        <v>2223</v>
      </c>
      <c r="F115" s="22">
        <v>5370</v>
      </c>
      <c r="G115" s="68" t="str">
        <f t="shared" si="1"/>
        <v>4</v>
      </c>
      <c r="H115" s="21">
        <f>summary!$D$20*K_6!G115/K_6!$P$118</f>
        <v>47451.402826855126</v>
      </c>
      <c r="J115" s="9"/>
      <c r="K115" s="9"/>
      <c r="L115" s="9"/>
      <c r="M115" s="9"/>
      <c r="N115" s="9"/>
      <c r="P115" s="65">
        <v>4</v>
      </c>
    </row>
    <row r="116" spans="1:16" x14ac:dyDescent="0.2">
      <c r="A116" s="19"/>
      <c r="B116" s="39" t="s">
        <v>258</v>
      </c>
      <c r="C116" s="20" t="s">
        <v>371</v>
      </c>
      <c r="D116" s="21">
        <v>13.6364</v>
      </c>
      <c r="E116" s="22">
        <v>12</v>
      </c>
      <c r="F116" s="22">
        <v>88</v>
      </c>
      <c r="G116" s="68" t="str">
        <f t="shared" si="1"/>
        <v>1</v>
      </c>
      <c r="H116" s="21">
        <f>summary!$D$20*K_6!G116/K_6!$P$118</f>
        <v>11862.850706713782</v>
      </c>
      <c r="J116" s="9"/>
      <c r="K116" s="9"/>
      <c r="L116" s="9"/>
      <c r="M116" s="9"/>
      <c r="N116" s="9"/>
      <c r="P116" s="65">
        <v>1</v>
      </c>
    </row>
    <row r="117" spans="1:16" x14ac:dyDescent="0.2">
      <c r="A117" s="33"/>
      <c r="B117" s="42" t="s">
        <v>259</v>
      </c>
      <c r="C117" s="34" t="s">
        <v>372</v>
      </c>
      <c r="D117" s="35">
        <v>26.151800000000001</v>
      </c>
      <c r="E117" s="36">
        <v>772</v>
      </c>
      <c r="F117" s="36">
        <v>2952</v>
      </c>
      <c r="G117" s="71" t="str">
        <f t="shared" si="1"/>
        <v>1</v>
      </c>
      <c r="H117" s="35">
        <f>summary!$D$20*K_6!G117/K_6!$P$118</f>
        <v>11862.850706713782</v>
      </c>
      <c r="J117" s="9"/>
      <c r="K117" s="9"/>
      <c r="L117" s="9"/>
      <c r="M117" s="9"/>
      <c r="N117" s="9"/>
      <c r="P117" s="65">
        <v>1</v>
      </c>
    </row>
    <row r="118" spans="1:16" ht="21.75" thickBot="1" x14ac:dyDescent="0.25">
      <c r="D118" s="292" t="s">
        <v>377</v>
      </c>
      <c r="E118" s="292"/>
      <c r="F118" s="292"/>
      <c r="G118" s="292"/>
      <c r="H118" s="11">
        <f>SUM(H4:H117)</f>
        <v>3357186.7499999958</v>
      </c>
      <c r="J118" s="9"/>
      <c r="K118" s="9"/>
      <c r="L118" s="9"/>
      <c r="M118" s="9"/>
      <c r="N118" s="9"/>
      <c r="P118" s="65">
        <f>SUM(P4:P117)</f>
        <v>283</v>
      </c>
    </row>
    <row r="119" spans="1:16" ht="21.75" thickTop="1" x14ac:dyDescent="0.2">
      <c r="J119" s="9"/>
      <c r="K119" s="9"/>
      <c r="L119" s="9"/>
      <c r="M119" s="9"/>
      <c r="N119" s="9"/>
    </row>
  </sheetData>
  <sortState ref="O4:O117">
    <sortCondition ref="O4"/>
  </sortState>
  <mergeCells count="2">
    <mergeCell ref="N18:N25"/>
    <mergeCell ref="D118:G1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23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XFD1048576"/>
    </sheetView>
  </sheetViews>
  <sheetFormatPr defaultRowHeight="21" x14ac:dyDescent="0.35"/>
  <cols>
    <col min="1" max="1" width="14.42578125" style="8" customWidth="1"/>
    <col min="2" max="2" width="6.7109375" style="55" hidden="1" customWidth="1"/>
    <col min="3" max="3" width="81.5703125" style="8" bestFit="1" customWidth="1"/>
    <col min="4" max="4" width="21.28515625" style="8" hidden="1" customWidth="1"/>
    <col min="5" max="5" width="13.42578125" style="8" customWidth="1"/>
    <col min="6" max="6" width="21.42578125" style="57" customWidth="1"/>
    <col min="7" max="7" width="9.42578125" style="100" hidden="1" customWidth="1"/>
    <col min="8" max="8" width="14.85546875" style="57" hidden="1" customWidth="1"/>
    <col min="9" max="9" width="6.85546875" style="100" hidden="1" customWidth="1"/>
    <col min="10" max="10" width="14.85546875" style="57" hidden="1" customWidth="1"/>
    <col min="11" max="11" width="6.42578125" style="100" hidden="1" customWidth="1"/>
    <col min="12" max="12" width="14.85546875" style="57" hidden="1" customWidth="1"/>
    <col min="13" max="13" width="6.85546875" style="37" hidden="1" customWidth="1"/>
    <col min="14" max="14" width="14.85546875" style="8" hidden="1" customWidth="1"/>
    <col min="15" max="15" width="8.5703125" style="37" hidden="1" customWidth="1"/>
    <col min="16" max="16" width="14.85546875" style="8" hidden="1" customWidth="1"/>
    <col min="17" max="17" width="6.42578125" style="57" hidden="1" customWidth="1"/>
    <col min="18" max="18" width="14.85546875" style="8" hidden="1" customWidth="1"/>
    <col min="19" max="19" width="6.42578125" style="57" hidden="1" customWidth="1"/>
    <col min="20" max="20" width="14.85546875" style="8" hidden="1" customWidth="1"/>
    <col min="21" max="21" width="6.42578125" style="8" hidden="1" customWidth="1"/>
    <col min="22" max="22" width="14.85546875" style="8" hidden="1" customWidth="1"/>
    <col min="23" max="23" width="6.42578125" style="8" hidden="1" customWidth="1"/>
    <col min="24" max="24" width="14.85546875" style="8" hidden="1" customWidth="1"/>
    <col min="25" max="25" width="6.42578125" style="8" hidden="1" customWidth="1"/>
    <col min="26" max="26" width="15.7109375" style="8" hidden="1" customWidth="1"/>
    <col min="27" max="27" width="6.42578125" style="8" hidden="1" customWidth="1"/>
    <col min="28" max="28" width="15.7109375" style="8" hidden="1" customWidth="1"/>
    <col min="29" max="29" width="8.5703125" style="57" hidden="1" customWidth="1"/>
    <col min="30" max="30" width="14.85546875" style="8" hidden="1" customWidth="1"/>
    <col min="31" max="31" width="6.42578125" style="8" hidden="1" customWidth="1"/>
    <col min="32" max="32" width="14.85546875" style="8" hidden="1" customWidth="1"/>
    <col min="33" max="33" width="6.42578125" style="8" hidden="1" customWidth="1"/>
    <col min="34" max="34" width="14.85546875" style="8" hidden="1" customWidth="1"/>
    <col min="35" max="35" width="6.42578125" style="8" hidden="1" customWidth="1"/>
    <col min="36" max="36" width="14.85546875" style="8" hidden="1" customWidth="1"/>
    <col min="37" max="37" width="9.7109375" style="8" hidden="1" customWidth="1"/>
    <col min="38" max="38" width="14.85546875" style="8" hidden="1" customWidth="1"/>
    <col min="39" max="39" width="10.7109375" style="57" hidden="1" customWidth="1"/>
    <col min="40" max="40" width="15.85546875" style="57" customWidth="1"/>
    <col min="41" max="41" width="16" style="8" bestFit="1" customWidth="1"/>
    <col min="42" max="42" width="15.28515625" style="8" customWidth="1"/>
    <col min="43" max="43" width="17.28515625" style="8" hidden="1" customWidth="1"/>
    <col min="44" max="44" width="10.7109375" style="57" hidden="1" customWidth="1"/>
    <col min="45" max="45" width="17.28515625" style="8" hidden="1" customWidth="1"/>
    <col min="46" max="47" width="15.28515625" style="8" hidden="1" customWidth="1"/>
    <col min="48" max="48" width="10.140625" style="8" hidden="1" customWidth="1"/>
    <col min="49" max="49" width="11.5703125" style="8" hidden="1" customWidth="1"/>
    <col min="50" max="50" width="15.7109375" style="8" customWidth="1"/>
    <col min="51" max="51" width="15.28515625" style="8" bestFit="1" customWidth="1"/>
    <col min="52" max="16384" width="9.140625" style="8"/>
  </cols>
  <sheetData>
    <row r="1" spans="1:51" ht="30" customHeight="1" x14ac:dyDescent="0.35">
      <c r="A1" s="223" t="s">
        <v>1283</v>
      </c>
      <c r="AQ1" s="57">
        <v>5962792.2941469746</v>
      </c>
      <c r="AU1" s="57">
        <v>281878.82219921879</v>
      </c>
    </row>
    <row r="2" spans="1:51" hidden="1" x14ac:dyDescent="0.35">
      <c r="AQ2" s="58">
        <f>+AQ13+AQ18+AQ20+AQ21+AQ25+AQ28+AQ30+AQ44+AQ45+AQ46+AQ47+AQ51+AQ52+AQ54+AQ55+AQ56+AQ57+AQ58+AQ74+AQ94++AQ106+AQ108+AQ109+AQ118</f>
        <v>5962792.2941469746</v>
      </c>
      <c r="AU2" s="58">
        <f>+AU14+AU15+AU22+AU27+AU42+AU43+AU49</f>
        <v>281878.82219921879</v>
      </c>
    </row>
    <row r="3" spans="1:51" ht="40.5" customHeight="1" x14ac:dyDescent="0.35">
      <c r="A3" s="280" t="s">
        <v>134</v>
      </c>
      <c r="B3" s="283" t="s">
        <v>143</v>
      </c>
      <c r="C3" s="280" t="s">
        <v>144</v>
      </c>
      <c r="D3" s="280" t="s">
        <v>547</v>
      </c>
      <c r="E3" s="271" t="s">
        <v>1282</v>
      </c>
      <c r="F3" s="269" t="s">
        <v>1284</v>
      </c>
      <c r="G3" s="282" t="s">
        <v>260</v>
      </c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76" t="s">
        <v>546</v>
      </c>
      <c r="AN3" s="269" t="s">
        <v>1285</v>
      </c>
      <c r="AO3" s="278" t="s">
        <v>1286</v>
      </c>
      <c r="AP3" s="273" t="s">
        <v>1278</v>
      </c>
      <c r="AQ3" s="265" t="s">
        <v>416</v>
      </c>
      <c r="AR3" s="275"/>
      <c r="AS3" s="163"/>
      <c r="AT3" s="273" t="s">
        <v>1280</v>
      </c>
      <c r="AU3" s="265" t="s">
        <v>1281</v>
      </c>
      <c r="AV3" s="164"/>
      <c r="AW3" s="164"/>
      <c r="AX3" s="267" t="s">
        <v>1279</v>
      </c>
    </row>
    <row r="4" spans="1:51" ht="40.5" customHeight="1" x14ac:dyDescent="0.35">
      <c r="A4" s="274"/>
      <c r="B4" s="284"/>
      <c r="C4" s="274"/>
      <c r="D4" s="274"/>
      <c r="E4" s="272"/>
      <c r="F4" s="270"/>
      <c r="G4" s="281" t="s">
        <v>263</v>
      </c>
      <c r="H4" s="282"/>
      <c r="I4" s="281" t="s">
        <v>262</v>
      </c>
      <c r="J4" s="282"/>
      <c r="K4" s="281" t="s">
        <v>264</v>
      </c>
      <c r="L4" s="282"/>
      <c r="M4" s="281" t="s">
        <v>265</v>
      </c>
      <c r="N4" s="282"/>
      <c r="O4" s="281" t="s">
        <v>266</v>
      </c>
      <c r="P4" s="282"/>
      <c r="Q4" s="281" t="s">
        <v>267</v>
      </c>
      <c r="R4" s="282"/>
      <c r="S4" s="281" t="s">
        <v>268</v>
      </c>
      <c r="T4" s="282"/>
      <c r="U4" s="281" t="s">
        <v>269</v>
      </c>
      <c r="V4" s="282"/>
      <c r="W4" s="281" t="s">
        <v>270</v>
      </c>
      <c r="X4" s="282"/>
      <c r="Y4" s="281" t="s">
        <v>271</v>
      </c>
      <c r="Z4" s="282"/>
      <c r="AA4" s="281" t="s">
        <v>272</v>
      </c>
      <c r="AB4" s="282"/>
      <c r="AC4" s="281" t="s">
        <v>273</v>
      </c>
      <c r="AD4" s="282"/>
      <c r="AE4" s="281" t="s">
        <v>274</v>
      </c>
      <c r="AF4" s="282"/>
      <c r="AG4" s="281" t="s">
        <v>275</v>
      </c>
      <c r="AH4" s="282"/>
      <c r="AI4" s="281" t="s">
        <v>276</v>
      </c>
      <c r="AJ4" s="282"/>
      <c r="AK4" s="281" t="s">
        <v>277</v>
      </c>
      <c r="AL4" s="282"/>
      <c r="AM4" s="277"/>
      <c r="AN4" s="270"/>
      <c r="AO4" s="279"/>
      <c r="AP4" s="274"/>
      <c r="AQ4" s="266"/>
      <c r="AR4" s="275"/>
      <c r="AS4" s="163"/>
      <c r="AT4" s="274"/>
      <c r="AU4" s="266"/>
      <c r="AV4" s="164"/>
      <c r="AW4" s="164"/>
      <c r="AX4" s="268"/>
    </row>
    <row r="5" spans="1:51" ht="26.25" customHeight="1" x14ac:dyDescent="0.35">
      <c r="A5" s="274"/>
      <c r="B5" s="284"/>
      <c r="C5" s="274"/>
      <c r="D5" s="274"/>
      <c r="E5" s="272"/>
      <c r="F5" s="270"/>
      <c r="G5" s="187" t="s">
        <v>261</v>
      </c>
      <c r="H5" s="188" t="s">
        <v>121</v>
      </c>
      <c r="I5" s="187" t="s">
        <v>261</v>
      </c>
      <c r="J5" s="188" t="s">
        <v>121</v>
      </c>
      <c r="K5" s="187" t="s">
        <v>261</v>
      </c>
      <c r="L5" s="188" t="s">
        <v>121</v>
      </c>
      <c r="M5" s="189" t="s">
        <v>261</v>
      </c>
      <c r="N5" s="188" t="s">
        <v>121</v>
      </c>
      <c r="O5" s="189" t="s">
        <v>261</v>
      </c>
      <c r="P5" s="188" t="s">
        <v>121</v>
      </c>
      <c r="Q5" s="188" t="s">
        <v>261</v>
      </c>
      <c r="R5" s="188" t="s">
        <v>121</v>
      </c>
      <c r="S5" s="188" t="s">
        <v>261</v>
      </c>
      <c r="T5" s="188" t="s">
        <v>121</v>
      </c>
      <c r="U5" s="187" t="s">
        <v>261</v>
      </c>
      <c r="V5" s="188" t="s">
        <v>121</v>
      </c>
      <c r="W5" s="187" t="s">
        <v>261</v>
      </c>
      <c r="X5" s="188" t="s">
        <v>121</v>
      </c>
      <c r="Y5" s="187" t="s">
        <v>261</v>
      </c>
      <c r="Z5" s="188" t="s">
        <v>121</v>
      </c>
      <c r="AA5" s="187" t="s">
        <v>261</v>
      </c>
      <c r="AB5" s="188" t="s">
        <v>121</v>
      </c>
      <c r="AC5" s="188" t="s">
        <v>261</v>
      </c>
      <c r="AD5" s="188" t="s">
        <v>121</v>
      </c>
      <c r="AE5" s="187" t="s">
        <v>261</v>
      </c>
      <c r="AF5" s="188" t="s">
        <v>121</v>
      </c>
      <c r="AG5" s="187" t="s">
        <v>261</v>
      </c>
      <c r="AH5" s="188" t="s">
        <v>121</v>
      </c>
      <c r="AI5" s="187" t="s">
        <v>261</v>
      </c>
      <c r="AJ5" s="188" t="s">
        <v>121</v>
      </c>
      <c r="AK5" s="187" t="s">
        <v>261</v>
      </c>
      <c r="AL5" s="188" t="s">
        <v>121</v>
      </c>
      <c r="AM5" s="277"/>
      <c r="AN5" s="270"/>
      <c r="AO5" s="279"/>
      <c r="AP5" s="274"/>
      <c r="AQ5" s="266"/>
      <c r="AR5" s="275"/>
      <c r="AS5" s="163"/>
      <c r="AT5" s="274"/>
      <c r="AU5" s="266"/>
      <c r="AV5" s="164"/>
      <c r="AW5" s="164"/>
      <c r="AX5" s="268"/>
    </row>
    <row r="6" spans="1:51" x14ac:dyDescent="0.35">
      <c r="A6" s="180" t="s">
        <v>135</v>
      </c>
      <c r="B6" s="165" t="s">
        <v>146</v>
      </c>
      <c r="C6" s="168" t="s">
        <v>0</v>
      </c>
      <c r="D6" s="168" t="s">
        <v>548</v>
      </c>
      <c r="E6" s="169">
        <f>VLOOKUP(B6,PopUC!$B$4:$D$117,3,FALSE)</f>
        <v>222616</v>
      </c>
      <c r="F6" s="190">
        <f>VLOOKUP(B6,PopUC!$B$4:$G$117,6,FALSE)</f>
        <v>1308377.3964649595</v>
      </c>
      <c r="G6" s="191">
        <f>VLOOKUP(B6,'K_1.1'!$B$4:$H$127,6,FALSE)</f>
        <v>1</v>
      </c>
      <c r="H6" s="190">
        <f>VLOOKUP(B6,'K_1.1'!$B$4:$H$127,7,FALSE)</f>
        <v>8372.0367830423947</v>
      </c>
      <c r="I6" s="191" t="str">
        <f>VLOOKUP(B6,'K_1.2'!$B$4:$H$127,6,FALSE)</f>
        <v>5</v>
      </c>
      <c r="J6" s="190">
        <f>VLOOKUP(B6,'K_1.2'!$B$4:$H$127,7,FALSE)</f>
        <v>60818.600543478264</v>
      </c>
      <c r="K6" s="191" t="str">
        <f>VLOOKUP(B6,'K_2.1'!$B$4:$H$127,6,FALSE)</f>
        <v>1</v>
      </c>
      <c r="L6" s="190">
        <f>VLOOKUP(B6,'K_2.1'!$B$4:$H$127,7,FALSE)</f>
        <v>8477.744318181818</v>
      </c>
      <c r="M6" s="192" t="str">
        <f>VLOOKUP(B6,'K_2.2'!$B$4:$H$127,6,FALSE)</f>
        <v>5</v>
      </c>
      <c r="N6" s="190">
        <f>VLOOKUP(B6,'K_2.2'!$B$4:$H$127,7,FALSE)</f>
        <v>53120.043512658231</v>
      </c>
      <c r="O6" s="192" t="str">
        <f>VLOOKUP(B6,K_3!$B$4:$H$127,6,FALSE)</f>
        <v>1</v>
      </c>
      <c r="P6" s="190">
        <f>VLOOKUP(B6,K_3!$B$4:$H$127,7,FALSE)</f>
        <v>12621.002819548872</v>
      </c>
      <c r="Q6" s="190">
        <f>VLOOKUP(B6,'K_4.1'!$B$4:$H$115,6,FALSE)</f>
        <v>0</v>
      </c>
      <c r="R6" s="190">
        <f>VLOOKUP(B6,'K_4.1'!$B$4:$H$115,7,FALSE)</f>
        <v>0</v>
      </c>
      <c r="S6" s="190">
        <f>VLOOKUP(B6,'K_4.2'!$B$4:$H$127,6,FALSE)</f>
        <v>0</v>
      </c>
      <c r="T6" s="190">
        <f>VLOOKUP(B6,'K_4.2'!$B$4:$H$127,7,FALSE)</f>
        <v>0</v>
      </c>
      <c r="U6" s="193">
        <f>VLOOKUP(B6,K_5!$B$4:$H$131,6,FALSE)</f>
        <v>2</v>
      </c>
      <c r="V6" s="190">
        <f>VLOOKUP(B6,K_5!$B$4:$H$131,7,FALSE)</f>
        <v>18913.728169014084</v>
      </c>
      <c r="W6" s="193" t="str">
        <f>VLOOKUP(B6,K_6!$B$4:$H$127,6,FALSE)</f>
        <v>1</v>
      </c>
      <c r="X6" s="190">
        <f>VLOOKUP(B6,K_6!$B$4:$H$127,7,FALSE)</f>
        <v>11862.850706713782</v>
      </c>
      <c r="Y6" s="193">
        <f>VLOOKUP(B6,K_7!$B$4:$H$124,6,FALSE)</f>
        <v>6</v>
      </c>
      <c r="Z6" s="190">
        <f>VLOOKUP(B6,K_7!$B$4:$H$124,7,FALSE)</f>
        <v>89524.98</v>
      </c>
      <c r="AA6" s="193">
        <f>VLOOKUP(B6,K_8!$B$4:$H$124,6,FALSE)</f>
        <v>3</v>
      </c>
      <c r="AB6" s="190">
        <f>VLOOKUP(B6,K_8!$B$4:$H$124,7,FALSE)</f>
        <v>33021.509016393444</v>
      </c>
      <c r="AC6" s="190">
        <f>VLOOKUP(B6,'K_9.1'!$B$4:$G$121,5,FALSE)</f>
        <v>5</v>
      </c>
      <c r="AD6" s="190">
        <f>VLOOKUP(B6,'K_9.1'!$B$4:$G$121,6,FALSE)</f>
        <v>32263.823480118896</v>
      </c>
      <c r="AE6" s="190">
        <f>VLOOKUP(B6,'K_9.2'!$B$4:$G$121,5,FALSE)</f>
        <v>4.5</v>
      </c>
      <c r="AF6" s="190">
        <f>VLOOKUP(B6,'K_9.2'!$B$4:$G$121,6,FALSE)</f>
        <v>30714.968713458195</v>
      </c>
      <c r="AG6" s="193">
        <f>VLOOKUP(B6,'K_9.3'!$B$4:$H$124,6,FALSE)</f>
        <v>5</v>
      </c>
      <c r="AH6" s="190">
        <f>VLOOKUP(B6,'K_9.3'!$B$4:$H$124,7,FALSE)</f>
        <v>30519.879545454547</v>
      </c>
      <c r="AI6" s="193" t="str">
        <f>VLOOKUP(B6,'K_10.1'!$B$4:$H$124,6,FALSE)</f>
        <v>5</v>
      </c>
      <c r="AJ6" s="190">
        <f>VLOOKUP(B6,'K_10.1'!$B$4:$H$124,7,FALSE)</f>
        <v>44882.175802139034</v>
      </c>
      <c r="AK6" s="193">
        <f>VLOOKUP(B6,'K_10.2'!$B$4:$K$124,9,FALSE)</f>
        <v>5</v>
      </c>
      <c r="AL6" s="190">
        <f>VLOOKUP(B6,'K_10.2'!$B$4:$K$124,10,FALSE)</f>
        <v>45285.792491007196</v>
      </c>
      <c r="AM6" s="190">
        <f t="shared" ref="AM6:AM37" si="0">AK6+AI6+AG6+AE6+AC6+AA6+Y6+W6+U6+S6+Q6+O6+M6+K6+I6+G6</f>
        <v>49.5</v>
      </c>
      <c r="AN6" s="194">
        <f t="shared" ref="AN6:AN37" si="1">+H6+J6+L6+N6+P6+R6+T6+V6+X6+Z6+AB6+AD6+AF6+AH6+AJ6+AL6</f>
        <v>480399.13590120873</v>
      </c>
      <c r="AO6" s="194">
        <f t="shared" ref="AO6:AO37" si="2">F6+H6+J6+L6+N6+P6+R6+T6+V6+X6+Z6+AB6+AD6+AF6+AH6+AJ6+AL6</f>
        <v>1788776.5323661682</v>
      </c>
      <c r="AP6" s="170">
        <f t="shared" ref="AP6:AP37" si="3">E6*20*4</f>
        <v>17809280</v>
      </c>
      <c r="AQ6" s="171">
        <f t="shared" ref="AQ6:AQ37" si="4">AO6-AP6</f>
        <v>-16020503.467633832</v>
      </c>
      <c r="AR6" s="170">
        <v>49.5</v>
      </c>
      <c r="AS6" s="171">
        <f t="shared" ref="AS6:AS12" si="5">AR6*$AQ$1/$AR$120</f>
        <v>56780.798360306944</v>
      </c>
      <c r="AT6" s="170">
        <f t="shared" ref="AT6:AT12" si="6">AS6+AO6</f>
        <v>1845557.3307264752</v>
      </c>
      <c r="AU6" s="171">
        <f t="shared" ref="AU6:AU37" si="7">AT6-AP6</f>
        <v>-15963722.669273525</v>
      </c>
      <c r="AV6" s="170">
        <v>49.5</v>
      </c>
      <c r="AW6" s="171">
        <f t="shared" ref="AW6:AW12" si="8">AV6*$AU$1/$AV$120</f>
        <v>2958.2096594463869</v>
      </c>
      <c r="AX6" s="181">
        <v>1848515.5403859217</v>
      </c>
      <c r="AY6" s="58">
        <f>final_payment!BC6</f>
        <v>1848515.53</v>
      </c>
    </row>
    <row r="7" spans="1:51" x14ac:dyDescent="0.35">
      <c r="A7" s="166"/>
      <c r="B7" s="165" t="s">
        <v>147</v>
      </c>
      <c r="C7" s="172" t="s">
        <v>1</v>
      </c>
      <c r="D7" s="172" t="s">
        <v>548</v>
      </c>
      <c r="E7" s="173">
        <f>VLOOKUP(B7,PopUC!$B$4:$D$117,3,FALSE)</f>
        <v>49444</v>
      </c>
      <c r="F7" s="195">
        <f>VLOOKUP(B7,PopUC!$B$4:$G$117,6,FALSE)</f>
        <v>314078.95586371131</v>
      </c>
      <c r="G7" s="196">
        <f>VLOOKUP(B7,'K_1.1'!$B$4:$H$127,6,FALSE)</f>
        <v>2</v>
      </c>
      <c r="H7" s="195">
        <f>VLOOKUP(B7,'K_1.1'!$B$4:$H$127,7,FALSE)</f>
        <v>16744.073566084789</v>
      </c>
      <c r="I7" s="196" t="str">
        <f>VLOOKUP(B7,'K_1.2'!$B$4:$H$127,6,FALSE)</f>
        <v>1</v>
      </c>
      <c r="J7" s="195">
        <f>VLOOKUP(B7,'K_1.2'!$B$4:$H$127,7,FALSE)</f>
        <v>12163.720108695652</v>
      </c>
      <c r="K7" s="196" t="str">
        <f>VLOOKUP(B7,'K_2.1'!$B$4:$H$127,6,FALSE)</f>
        <v>3</v>
      </c>
      <c r="L7" s="195">
        <f>VLOOKUP(B7,'K_2.1'!$B$4:$H$127,7,FALSE)</f>
        <v>25433.232954545456</v>
      </c>
      <c r="M7" s="197" t="str">
        <f>VLOOKUP(B7,'K_2.2'!$B$4:$H$127,6,FALSE)</f>
        <v>1</v>
      </c>
      <c r="N7" s="195">
        <f>VLOOKUP(B7,'K_2.2'!$B$4:$H$127,7,FALSE)</f>
        <v>10624.008702531646</v>
      </c>
      <c r="O7" s="197" t="str">
        <f>VLOOKUP(B7,K_3!$B$4:$H$127,6,FALSE)</f>
        <v>3</v>
      </c>
      <c r="P7" s="195">
        <f>VLOOKUP(B7,K_3!$B$4:$H$127,7,FALSE)</f>
        <v>37863.008458646618</v>
      </c>
      <c r="Q7" s="195">
        <f>VLOOKUP(B7,'K_4.1'!$B$4:$H$115,6,FALSE)</f>
        <v>0</v>
      </c>
      <c r="R7" s="195">
        <f>VLOOKUP(B7,'K_4.1'!$B$4:$H$115,7,FALSE)</f>
        <v>0</v>
      </c>
      <c r="S7" s="195">
        <f>VLOOKUP(B7,'K_4.2'!$B$4:$H$127,6,FALSE)</f>
        <v>0.5</v>
      </c>
      <c r="T7" s="195">
        <f>VLOOKUP(B7,'K_4.2'!$B$4:$H$127,7,FALSE)</f>
        <v>10426.045807453416</v>
      </c>
      <c r="U7" s="198">
        <f>VLOOKUP(B7,K_5!$B$4:$H$131,6,FALSE)</f>
        <v>2</v>
      </c>
      <c r="V7" s="195">
        <f>VLOOKUP(B7,K_5!$B$4:$H$131,7,FALSE)</f>
        <v>18913.728169014084</v>
      </c>
      <c r="W7" s="198" t="str">
        <f>VLOOKUP(B7,K_6!$B$4:$H$127,6,FALSE)</f>
        <v>1</v>
      </c>
      <c r="X7" s="195">
        <f>VLOOKUP(B7,K_6!$B$4:$H$127,7,FALSE)</f>
        <v>11862.850706713782</v>
      </c>
      <c r="Y7" s="198">
        <f>VLOOKUP(B7,K_7!$B$4:$H$124,6,FALSE)</f>
        <v>6</v>
      </c>
      <c r="Z7" s="195">
        <f>VLOOKUP(B7,K_7!$B$4:$H$124,7,FALSE)</f>
        <v>89524.98</v>
      </c>
      <c r="AA7" s="198">
        <f>VLOOKUP(B7,K_8!$B$4:$H$124,6,FALSE)</f>
        <v>9</v>
      </c>
      <c r="AB7" s="195">
        <f>VLOOKUP(B7,K_8!$B$4:$H$124,7,FALSE)</f>
        <v>99064.527049180324</v>
      </c>
      <c r="AC7" s="195">
        <f>VLOOKUP(B7,'K_9.1'!$B$4:$G$121,5,FALSE)</f>
        <v>5</v>
      </c>
      <c r="AD7" s="195">
        <f>VLOOKUP(B7,'K_9.1'!$B$4:$G$121,6,FALSE)</f>
        <v>32263.823480118896</v>
      </c>
      <c r="AE7" s="195">
        <f>VLOOKUP(B7,'K_9.2'!$B$4:$G$121,5,FALSE)</f>
        <v>5</v>
      </c>
      <c r="AF7" s="195">
        <f>VLOOKUP(B7,'K_9.2'!$B$4:$G$121,6,FALSE)</f>
        <v>34127.74301495355</v>
      </c>
      <c r="AG7" s="198">
        <f>VLOOKUP(B7,'K_9.3'!$B$4:$H$124,6,FALSE)</f>
        <v>5</v>
      </c>
      <c r="AH7" s="195">
        <f>VLOOKUP(B7,'K_9.3'!$B$4:$H$124,7,FALSE)</f>
        <v>30519.879545454547</v>
      </c>
      <c r="AI7" s="198" t="str">
        <f>VLOOKUP(B7,'K_10.1'!$B$4:$H$124,6,FALSE)</f>
        <v>5</v>
      </c>
      <c r="AJ7" s="195">
        <f>VLOOKUP(B7,'K_10.1'!$B$4:$H$124,7,FALSE)</f>
        <v>44882.175802139034</v>
      </c>
      <c r="AK7" s="198">
        <f>VLOOKUP(B7,'K_10.2'!$B$4:$K$124,9,FALSE)</f>
        <v>5</v>
      </c>
      <c r="AL7" s="195">
        <f>VLOOKUP(B7,'K_10.2'!$B$4:$K$124,10,FALSE)</f>
        <v>45285.792491007196</v>
      </c>
      <c r="AM7" s="195">
        <f t="shared" si="0"/>
        <v>53.5</v>
      </c>
      <c r="AN7" s="199">
        <f t="shared" si="1"/>
        <v>519699.58985653892</v>
      </c>
      <c r="AO7" s="199">
        <f t="shared" si="2"/>
        <v>833778.54572025035</v>
      </c>
      <c r="AP7" s="174">
        <f t="shared" si="3"/>
        <v>3955520</v>
      </c>
      <c r="AQ7" s="175">
        <f t="shared" si="4"/>
        <v>-3121741.4542797497</v>
      </c>
      <c r="AR7" s="174">
        <v>53.5</v>
      </c>
      <c r="AS7" s="175">
        <f t="shared" si="5"/>
        <v>61369.145702553964</v>
      </c>
      <c r="AT7" s="174">
        <f t="shared" si="6"/>
        <v>895147.69142280426</v>
      </c>
      <c r="AU7" s="175">
        <f t="shared" si="7"/>
        <v>-3060372.3085771957</v>
      </c>
      <c r="AV7" s="174">
        <v>53.5</v>
      </c>
      <c r="AW7" s="175">
        <f t="shared" si="8"/>
        <v>3197.2569046541753</v>
      </c>
      <c r="AX7" s="182">
        <v>898344.94832745846</v>
      </c>
      <c r="AY7" s="58">
        <f>final_payment!BC7</f>
        <v>898344.94000000006</v>
      </c>
    </row>
    <row r="8" spans="1:51" x14ac:dyDescent="0.35">
      <c r="A8" s="166"/>
      <c r="B8" s="165" t="s">
        <v>148</v>
      </c>
      <c r="C8" s="172" t="s">
        <v>2</v>
      </c>
      <c r="D8" s="172" t="s">
        <v>548</v>
      </c>
      <c r="E8" s="173">
        <f>VLOOKUP(B8,PopUC!$B$4:$D$117,3,FALSE)</f>
        <v>69588</v>
      </c>
      <c r="F8" s="195">
        <f>VLOOKUP(B8,PopUC!$B$4:$G$117,6,FALSE)</f>
        <v>453398.77952659223</v>
      </c>
      <c r="G8" s="196">
        <f>VLOOKUP(B8,'K_1.1'!$B$4:$H$127,6,FALSE)</f>
        <v>3</v>
      </c>
      <c r="H8" s="195">
        <f>VLOOKUP(B8,'K_1.1'!$B$4:$H$127,7,FALSE)</f>
        <v>25116.110349127182</v>
      </c>
      <c r="I8" s="196" t="str">
        <f>VLOOKUP(B8,'K_1.2'!$B$4:$H$127,6,FALSE)</f>
        <v>3</v>
      </c>
      <c r="J8" s="195">
        <f>VLOOKUP(B8,'K_1.2'!$B$4:$H$127,7,FALSE)</f>
        <v>36491.16032608696</v>
      </c>
      <c r="K8" s="196" t="str">
        <f>VLOOKUP(B8,'K_2.1'!$B$4:$H$127,6,FALSE)</f>
        <v>3</v>
      </c>
      <c r="L8" s="195">
        <f>VLOOKUP(B8,'K_2.1'!$B$4:$H$127,7,FALSE)</f>
        <v>25433.232954545456</v>
      </c>
      <c r="M8" s="197" t="str">
        <f>VLOOKUP(B8,'K_2.2'!$B$4:$H$127,6,FALSE)</f>
        <v>2</v>
      </c>
      <c r="N8" s="195">
        <f>VLOOKUP(B8,'K_2.2'!$B$4:$H$127,7,FALSE)</f>
        <v>21248.017405063292</v>
      </c>
      <c r="O8" s="197" t="str">
        <f>VLOOKUP(B8,K_3!$B$4:$H$127,6,FALSE)</f>
        <v>1</v>
      </c>
      <c r="P8" s="195">
        <f>VLOOKUP(B8,K_3!$B$4:$H$127,7,FALSE)</f>
        <v>12621.002819548872</v>
      </c>
      <c r="Q8" s="195">
        <f>VLOOKUP(B8,'K_4.1'!$B$4:$H$115,6,FALSE)</f>
        <v>0</v>
      </c>
      <c r="R8" s="195">
        <f>VLOOKUP(B8,'K_4.1'!$B$4:$H$115,7,FALSE)</f>
        <v>0</v>
      </c>
      <c r="S8" s="195">
        <f>VLOOKUP(B8,'K_4.2'!$B$4:$H$127,6,FALSE)</f>
        <v>0</v>
      </c>
      <c r="T8" s="195">
        <f>VLOOKUP(B8,'K_4.2'!$B$4:$H$127,7,FALSE)</f>
        <v>0</v>
      </c>
      <c r="U8" s="198">
        <f>VLOOKUP(B8,K_5!$B$4:$H$131,6,FALSE)</f>
        <v>2</v>
      </c>
      <c r="V8" s="195">
        <f>VLOOKUP(B8,K_5!$B$4:$H$131,7,FALSE)</f>
        <v>18913.728169014084</v>
      </c>
      <c r="W8" s="198" t="str">
        <f>VLOOKUP(B8,K_6!$B$4:$H$127,6,FALSE)</f>
        <v>1</v>
      </c>
      <c r="X8" s="195">
        <f>VLOOKUP(B8,K_6!$B$4:$H$127,7,FALSE)</f>
        <v>11862.850706713782</v>
      </c>
      <c r="Y8" s="198">
        <f>VLOOKUP(B8,K_7!$B$4:$H$124,6,FALSE)</f>
        <v>3</v>
      </c>
      <c r="Z8" s="195">
        <f>VLOOKUP(B8,K_7!$B$4:$H$124,7,FALSE)</f>
        <v>44762.49</v>
      </c>
      <c r="AA8" s="198">
        <f>VLOOKUP(B8,K_8!$B$4:$H$124,6,FALSE)</f>
        <v>12</v>
      </c>
      <c r="AB8" s="195">
        <f>VLOOKUP(B8,K_8!$B$4:$H$124,7,FALSE)</f>
        <v>132086.03606557377</v>
      </c>
      <c r="AC8" s="195">
        <f>VLOOKUP(B8,'K_9.1'!$B$4:$G$121,5,FALSE)</f>
        <v>5</v>
      </c>
      <c r="AD8" s="195">
        <f>VLOOKUP(B8,'K_9.1'!$B$4:$G$121,6,FALSE)</f>
        <v>32263.823480118896</v>
      </c>
      <c r="AE8" s="195">
        <f>VLOOKUP(B8,'K_9.2'!$B$4:$G$121,5,FALSE)</f>
        <v>4.875</v>
      </c>
      <c r="AF8" s="195">
        <f>VLOOKUP(B8,'K_9.2'!$B$4:$G$121,6,FALSE)</f>
        <v>33274.549439579707</v>
      </c>
      <c r="AG8" s="198">
        <f>VLOOKUP(B8,'K_9.3'!$B$4:$H$124,6,FALSE)</f>
        <v>5</v>
      </c>
      <c r="AH8" s="195">
        <f>VLOOKUP(B8,'K_9.3'!$B$4:$H$124,7,FALSE)</f>
        <v>30519.879545454547</v>
      </c>
      <c r="AI8" s="198" t="str">
        <f>VLOOKUP(B8,'K_10.1'!$B$4:$H$124,6,FALSE)</f>
        <v>5</v>
      </c>
      <c r="AJ8" s="195">
        <f>VLOOKUP(B8,'K_10.1'!$B$4:$H$124,7,FALSE)</f>
        <v>44882.175802139034</v>
      </c>
      <c r="AK8" s="198">
        <f>VLOOKUP(B8,'K_10.2'!$B$4:$K$124,9,FALSE)</f>
        <v>5</v>
      </c>
      <c r="AL8" s="195">
        <f>VLOOKUP(B8,'K_10.2'!$B$4:$K$124,10,FALSE)</f>
        <v>45285.792491007196</v>
      </c>
      <c r="AM8" s="195">
        <f t="shared" si="0"/>
        <v>54.875</v>
      </c>
      <c r="AN8" s="199">
        <f t="shared" si="1"/>
        <v>514760.84955397272</v>
      </c>
      <c r="AO8" s="199">
        <f t="shared" si="2"/>
        <v>968159.62908056495</v>
      </c>
      <c r="AP8" s="174">
        <f t="shared" si="3"/>
        <v>5567040</v>
      </c>
      <c r="AQ8" s="175">
        <f t="shared" si="4"/>
        <v>-4598880.3709194353</v>
      </c>
      <c r="AR8" s="174">
        <v>54.875</v>
      </c>
      <c r="AS8" s="175">
        <f t="shared" si="5"/>
        <v>62946.390101451376</v>
      </c>
      <c r="AT8" s="174">
        <f t="shared" si="6"/>
        <v>1031106.0191820164</v>
      </c>
      <c r="AU8" s="175">
        <f t="shared" si="7"/>
        <v>-4535933.9808179839</v>
      </c>
      <c r="AV8" s="174">
        <v>54.875</v>
      </c>
      <c r="AW8" s="175">
        <f t="shared" si="8"/>
        <v>3279.4293951943532</v>
      </c>
      <c r="AX8" s="182">
        <v>1034385.4485772108</v>
      </c>
      <c r="AY8" s="58">
        <f>final_payment!BC8</f>
        <v>1034385.45</v>
      </c>
    </row>
    <row r="9" spans="1:51" x14ac:dyDescent="0.35">
      <c r="A9" s="166"/>
      <c r="B9" s="165" t="s">
        <v>149</v>
      </c>
      <c r="C9" s="172" t="s">
        <v>3</v>
      </c>
      <c r="D9" s="172" t="s">
        <v>548</v>
      </c>
      <c r="E9" s="173">
        <f>VLOOKUP(B9,PopUC!$B$4:$D$117,3,FALSE)</f>
        <v>71394</v>
      </c>
      <c r="F9" s="195">
        <f>VLOOKUP(B9,PopUC!$B$4:$G$117,6,FALSE)</f>
        <v>432318.03135790513</v>
      </c>
      <c r="G9" s="196">
        <f>VLOOKUP(B9,'K_1.1'!$B$4:$H$127,6,FALSE)</f>
        <v>1</v>
      </c>
      <c r="H9" s="195">
        <f>VLOOKUP(B9,'K_1.1'!$B$4:$H$127,7,FALSE)</f>
        <v>8372.0367830423947</v>
      </c>
      <c r="I9" s="196" t="str">
        <f>VLOOKUP(B9,'K_1.2'!$B$4:$H$127,6,FALSE)</f>
        <v>2</v>
      </c>
      <c r="J9" s="195">
        <f>VLOOKUP(B9,'K_1.2'!$B$4:$H$127,7,FALSE)</f>
        <v>24327.440217391304</v>
      </c>
      <c r="K9" s="196" t="str">
        <f>VLOOKUP(B9,'K_2.1'!$B$4:$H$127,6,FALSE)</f>
        <v>1</v>
      </c>
      <c r="L9" s="195">
        <f>VLOOKUP(B9,'K_2.1'!$B$4:$H$127,7,FALSE)</f>
        <v>8477.744318181818</v>
      </c>
      <c r="M9" s="197" t="str">
        <f>VLOOKUP(B9,'K_2.2'!$B$4:$H$127,6,FALSE)</f>
        <v>5</v>
      </c>
      <c r="N9" s="195">
        <f>VLOOKUP(B9,'K_2.2'!$B$4:$H$127,7,FALSE)</f>
        <v>53120.043512658231</v>
      </c>
      <c r="O9" s="197" t="str">
        <f>VLOOKUP(B9,K_3!$B$4:$H$127,6,FALSE)</f>
        <v>2</v>
      </c>
      <c r="P9" s="195">
        <f>VLOOKUP(B9,K_3!$B$4:$H$127,7,FALSE)</f>
        <v>25242.005639097744</v>
      </c>
      <c r="Q9" s="195">
        <f>VLOOKUP(B9,'K_4.1'!$B$4:$H$115,6,FALSE)</f>
        <v>0.5</v>
      </c>
      <c r="R9" s="195">
        <f>VLOOKUP(B9,'K_4.1'!$B$4:$H$115,7,FALSE)</f>
        <v>9024.6955645161288</v>
      </c>
      <c r="S9" s="195">
        <f>VLOOKUP(B9,'K_4.2'!$B$4:$H$127,6,FALSE)</f>
        <v>0.5</v>
      </c>
      <c r="T9" s="195">
        <f>VLOOKUP(B9,'K_4.2'!$B$4:$H$127,7,FALSE)</f>
        <v>10426.045807453416</v>
      </c>
      <c r="U9" s="198">
        <f>VLOOKUP(B9,K_5!$B$4:$H$131,6,FALSE)</f>
        <v>4</v>
      </c>
      <c r="V9" s="195">
        <f>VLOOKUP(B9,K_5!$B$4:$H$131,7,FALSE)</f>
        <v>37827.456338028169</v>
      </c>
      <c r="W9" s="198" t="str">
        <f>VLOOKUP(B9,K_6!$B$4:$H$127,6,FALSE)</f>
        <v>1</v>
      </c>
      <c r="X9" s="195">
        <f>VLOOKUP(B9,K_6!$B$4:$H$127,7,FALSE)</f>
        <v>11862.850706713782</v>
      </c>
      <c r="Y9" s="198">
        <f>VLOOKUP(B9,K_7!$B$4:$H$124,6,FALSE)</f>
        <v>6</v>
      </c>
      <c r="Z9" s="195">
        <f>VLOOKUP(B9,K_7!$B$4:$H$124,7,FALSE)</f>
        <v>89524.98</v>
      </c>
      <c r="AA9" s="198">
        <f>VLOOKUP(B9,K_8!$B$4:$H$124,6,FALSE)</f>
        <v>3</v>
      </c>
      <c r="AB9" s="195">
        <f>VLOOKUP(B9,K_8!$B$4:$H$124,7,FALSE)</f>
        <v>33021.509016393444</v>
      </c>
      <c r="AC9" s="195">
        <f>VLOOKUP(B9,'K_9.1'!$B$4:$G$121,5,FALSE)</f>
        <v>5</v>
      </c>
      <c r="AD9" s="195">
        <f>VLOOKUP(B9,'K_9.1'!$B$4:$G$121,6,FALSE)</f>
        <v>32263.823480118896</v>
      </c>
      <c r="AE9" s="195">
        <f>VLOOKUP(B9,'K_9.2'!$B$4:$G$121,5,FALSE)</f>
        <v>5</v>
      </c>
      <c r="AF9" s="195">
        <f>VLOOKUP(B9,'K_9.2'!$B$4:$G$121,6,FALSE)</f>
        <v>34127.74301495355</v>
      </c>
      <c r="AG9" s="198">
        <f>VLOOKUP(B9,'K_9.3'!$B$4:$H$124,6,FALSE)</f>
        <v>5</v>
      </c>
      <c r="AH9" s="195">
        <f>VLOOKUP(B9,'K_9.3'!$B$4:$H$124,7,FALSE)</f>
        <v>30519.879545454547</v>
      </c>
      <c r="AI9" s="198" t="str">
        <f>VLOOKUP(B9,'K_10.1'!$B$4:$H$124,6,FALSE)</f>
        <v>5</v>
      </c>
      <c r="AJ9" s="195">
        <f>VLOOKUP(B9,'K_10.1'!$B$4:$H$124,7,FALSE)</f>
        <v>44882.175802139034</v>
      </c>
      <c r="AK9" s="198">
        <f>VLOOKUP(B9,'K_10.2'!$B$4:$K$124,9,FALSE)</f>
        <v>5</v>
      </c>
      <c r="AL9" s="195">
        <f>VLOOKUP(B9,'K_10.2'!$B$4:$K$124,10,FALSE)</f>
        <v>45285.792491007196</v>
      </c>
      <c r="AM9" s="195">
        <f t="shared" si="0"/>
        <v>51</v>
      </c>
      <c r="AN9" s="199">
        <f t="shared" si="1"/>
        <v>498306.2222371496</v>
      </c>
      <c r="AO9" s="199">
        <f t="shared" si="2"/>
        <v>930624.25359505485</v>
      </c>
      <c r="AP9" s="174">
        <f t="shared" si="3"/>
        <v>5711520</v>
      </c>
      <c r="AQ9" s="175">
        <f t="shared" si="4"/>
        <v>-4780895.7464049449</v>
      </c>
      <c r="AR9" s="174">
        <v>51</v>
      </c>
      <c r="AS9" s="175">
        <f t="shared" si="5"/>
        <v>58501.428613649579</v>
      </c>
      <c r="AT9" s="174">
        <f t="shared" si="6"/>
        <v>989125.68220870441</v>
      </c>
      <c r="AU9" s="175">
        <f t="shared" si="7"/>
        <v>-4722394.3177912952</v>
      </c>
      <c r="AV9" s="174">
        <v>51</v>
      </c>
      <c r="AW9" s="175">
        <f t="shared" si="8"/>
        <v>3047.8523763993076</v>
      </c>
      <c r="AX9" s="182">
        <v>992173.53458510374</v>
      </c>
      <c r="AY9" s="58">
        <f>final_payment!BC9</f>
        <v>992173.53</v>
      </c>
    </row>
    <row r="10" spans="1:51" x14ac:dyDescent="0.35">
      <c r="A10" s="166"/>
      <c r="B10" s="165" t="s">
        <v>150</v>
      </c>
      <c r="C10" s="172" t="s">
        <v>4</v>
      </c>
      <c r="D10" s="172" t="s">
        <v>548</v>
      </c>
      <c r="E10" s="173">
        <f>VLOOKUP(B10,PopUC!$B$4:$D$117,3,FALSE)</f>
        <v>49480</v>
      </c>
      <c r="F10" s="195">
        <f>VLOOKUP(B10,PopUC!$B$4:$G$117,6,FALSE)</f>
        <v>281995.63570626825</v>
      </c>
      <c r="G10" s="196">
        <f>VLOOKUP(B10,'K_1.1'!$B$4:$H$127,6,FALSE)</f>
        <v>2</v>
      </c>
      <c r="H10" s="195">
        <f>VLOOKUP(B10,'K_1.1'!$B$4:$H$127,7,FALSE)</f>
        <v>16744.073566084789</v>
      </c>
      <c r="I10" s="196" t="str">
        <f>VLOOKUP(B10,'K_1.2'!$B$4:$H$127,6,FALSE)</f>
        <v>2</v>
      </c>
      <c r="J10" s="195">
        <f>VLOOKUP(B10,'K_1.2'!$B$4:$H$127,7,FALSE)</f>
        <v>24327.440217391304</v>
      </c>
      <c r="K10" s="196" t="str">
        <f>VLOOKUP(B10,'K_2.1'!$B$4:$H$127,6,FALSE)</f>
        <v>2</v>
      </c>
      <c r="L10" s="195">
        <f>VLOOKUP(B10,'K_2.1'!$B$4:$H$127,7,FALSE)</f>
        <v>16955.488636363636</v>
      </c>
      <c r="M10" s="197" t="str">
        <f>VLOOKUP(B10,'K_2.2'!$B$4:$H$127,6,FALSE)</f>
        <v>3</v>
      </c>
      <c r="N10" s="195">
        <f>VLOOKUP(B10,'K_2.2'!$B$4:$H$127,7,FALSE)</f>
        <v>31872.026107594938</v>
      </c>
      <c r="O10" s="197" t="str">
        <f>VLOOKUP(B10,K_3!$B$4:$H$127,6,FALSE)</f>
        <v>1</v>
      </c>
      <c r="P10" s="195">
        <f>VLOOKUP(B10,K_3!$B$4:$H$127,7,FALSE)</f>
        <v>12621.002819548872</v>
      </c>
      <c r="Q10" s="195">
        <f>VLOOKUP(B10,'K_4.1'!$B$4:$H$115,6,FALSE)</f>
        <v>0.5</v>
      </c>
      <c r="R10" s="195">
        <f>VLOOKUP(B10,'K_4.1'!$B$4:$H$115,7,FALSE)</f>
        <v>9024.6955645161288</v>
      </c>
      <c r="S10" s="195">
        <f>VLOOKUP(B10,'K_4.2'!$B$4:$H$127,6,FALSE)</f>
        <v>0.5</v>
      </c>
      <c r="T10" s="195">
        <f>VLOOKUP(B10,'K_4.2'!$B$4:$H$127,7,FALSE)</f>
        <v>10426.045807453416</v>
      </c>
      <c r="U10" s="198">
        <f>VLOOKUP(B10,K_5!$B$4:$H$131,6,FALSE)</f>
        <v>2</v>
      </c>
      <c r="V10" s="195">
        <f>VLOOKUP(B10,K_5!$B$4:$H$131,7,FALSE)</f>
        <v>18913.728169014084</v>
      </c>
      <c r="W10" s="198" t="str">
        <f>VLOOKUP(B10,K_6!$B$4:$H$127,6,FALSE)</f>
        <v>1</v>
      </c>
      <c r="X10" s="195">
        <f>VLOOKUP(B10,K_6!$B$4:$H$127,7,FALSE)</f>
        <v>11862.850706713782</v>
      </c>
      <c r="Y10" s="198">
        <f>VLOOKUP(B10,K_7!$B$4:$H$124,6,FALSE)</f>
        <v>3</v>
      </c>
      <c r="Z10" s="195">
        <f>VLOOKUP(B10,K_7!$B$4:$H$124,7,FALSE)</f>
        <v>44762.49</v>
      </c>
      <c r="AA10" s="198">
        <f>VLOOKUP(B10,K_8!$B$4:$H$124,6,FALSE)</f>
        <v>6</v>
      </c>
      <c r="AB10" s="195">
        <f>VLOOKUP(B10,K_8!$B$4:$H$124,7,FALSE)</f>
        <v>66043.018032786887</v>
      </c>
      <c r="AC10" s="195">
        <f>VLOOKUP(B10,'K_9.1'!$B$4:$G$121,5,FALSE)</f>
        <v>5</v>
      </c>
      <c r="AD10" s="195">
        <f>VLOOKUP(B10,'K_9.1'!$B$4:$G$121,6,FALSE)</f>
        <v>32263.823480118896</v>
      </c>
      <c r="AE10" s="195">
        <f>VLOOKUP(B10,'K_9.2'!$B$4:$G$121,5,FALSE)</f>
        <v>5</v>
      </c>
      <c r="AF10" s="195">
        <f>VLOOKUP(B10,'K_9.2'!$B$4:$G$121,6,FALSE)</f>
        <v>34127.74301495355</v>
      </c>
      <c r="AG10" s="198">
        <f>VLOOKUP(B10,'K_9.3'!$B$4:$H$124,6,FALSE)</f>
        <v>5</v>
      </c>
      <c r="AH10" s="195">
        <f>VLOOKUP(B10,'K_9.3'!$B$4:$H$124,7,FALSE)</f>
        <v>30519.879545454547</v>
      </c>
      <c r="AI10" s="198" t="str">
        <f>VLOOKUP(B10,'K_10.1'!$B$4:$H$124,6,FALSE)</f>
        <v>5</v>
      </c>
      <c r="AJ10" s="195">
        <f>VLOOKUP(B10,'K_10.1'!$B$4:$H$124,7,FALSE)</f>
        <v>44882.175802139034</v>
      </c>
      <c r="AK10" s="198">
        <f>VLOOKUP(B10,'K_10.2'!$B$4:$K$124,9,FALSE)</f>
        <v>5</v>
      </c>
      <c r="AL10" s="195">
        <f>VLOOKUP(B10,'K_10.2'!$B$4:$K$124,10,FALSE)</f>
        <v>45285.792491007196</v>
      </c>
      <c r="AM10" s="195">
        <f t="shared" si="0"/>
        <v>48</v>
      </c>
      <c r="AN10" s="199">
        <f t="shared" si="1"/>
        <v>450632.27396114101</v>
      </c>
      <c r="AO10" s="199">
        <f t="shared" si="2"/>
        <v>732627.90966740926</v>
      </c>
      <c r="AP10" s="174">
        <f t="shared" si="3"/>
        <v>3958400</v>
      </c>
      <c r="AQ10" s="175">
        <f t="shared" si="4"/>
        <v>-3225772.090332591</v>
      </c>
      <c r="AR10" s="174">
        <v>48</v>
      </c>
      <c r="AS10" s="175">
        <f t="shared" si="5"/>
        <v>55060.168106964309</v>
      </c>
      <c r="AT10" s="174">
        <f t="shared" si="6"/>
        <v>787688.07777437358</v>
      </c>
      <c r="AU10" s="175">
        <f t="shared" si="7"/>
        <v>-3170711.9222256262</v>
      </c>
      <c r="AV10" s="174">
        <v>48</v>
      </c>
      <c r="AW10" s="175">
        <f t="shared" si="8"/>
        <v>2868.5669424934658</v>
      </c>
      <c r="AX10" s="182">
        <v>790556.64471686701</v>
      </c>
      <c r="AY10" s="58">
        <f>final_payment!BC10</f>
        <v>790556.65</v>
      </c>
    </row>
    <row r="11" spans="1:51" x14ac:dyDescent="0.35">
      <c r="A11" s="166"/>
      <c r="B11" s="165" t="s">
        <v>151</v>
      </c>
      <c r="C11" s="172" t="s">
        <v>5</v>
      </c>
      <c r="D11" s="172" t="s">
        <v>548</v>
      </c>
      <c r="E11" s="173">
        <f>VLOOKUP(B11,PopUC!$B$4:$D$117,3,FALSE)</f>
        <v>57556</v>
      </c>
      <c r="F11" s="195">
        <f>VLOOKUP(B11,PopUC!$B$4:$G$117,6,FALSE)</f>
        <v>346571.124642234</v>
      </c>
      <c r="G11" s="196">
        <f>VLOOKUP(B11,'K_1.1'!$B$4:$H$127,6,FALSE)</f>
        <v>1</v>
      </c>
      <c r="H11" s="195">
        <f>VLOOKUP(B11,'K_1.1'!$B$4:$H$127,7,FALSE)</f>
        <v>8372.0367830423947</v>
      </c>
      <c r="I11" s="196" t="str">
        <f>VLOOKUP(B11,'K_1.2'!$B$4:$H$127,6,FALSE)</f>
        <v>3</v>
      </c>
      <c r="J11" s="195">
        <f>VLOOKUP(B11,'K_1.2'!$B$4:$H$127,7,FALSE)</f>
        <v>36491.16032608696</v>
      </c>
      <c r="K11" s="196" t="str">
        <f>VLOOKUP(B11,'K_2.1'!$B$4:$H$127,6,FALSE)</f>
        <v>1</v>
      </c>
      <c r="L11" s="195">
        <f>VLOOKUP(B11,'K_2.1'!$B$4:$H$127,7,FALSE)</f>
        <v>8477.744318181818</v>
      </c>
      <c r="M11" s="197" t="str">
        <f>VLOOKUP(B11,'K_2.2'!$B$4:$H$127,6,FALSE)</f>
        <v>3</v>
      </c>
      <c r="N11" s="195">
        <f>VLOOKUP(B11,'K_2.2'!$B$4:$H$127,7,FALSE)</f>
        <v>31872.026107594938</v>
      </c>
      <c r="O11" s="197" t="str">
        <f>VLOOKUP(B11,K_3!$B$4:$H$127,6,FALSE)</f>
        <v>2</v>
      </c>
      <c r="P11" s="195">
        <f>VLOOKUP(B11,K_3!$B$4:$H$127,7,FALSE)</f>
        <v>25242.005639097744</v>
      </c>
      <c r="Q11" s="195">
        <f>VLOOKUP(B11,'K_4.1'!$B$4:$H$115,6,FALSE)</f>
        <v>0</v>
      </c>
      <c r="R11" s="195">
        <f>VLOOKUP(B11,'K_4.1'!$B$4:$H$115,7,FALSE)</f>
        <v>0</v>
      </c>
      <c r="S11" s="195">
        <f>VLOOKUP(B11,'K_4.2'!$B$4:$H$127,6,FALSE)</f>
        <v>0</v>
      </c>
      <c r="T11" s="195">
        <f>VLOOKUP(B11,'K_4.2'!$B$4:$H$127,7,FALSE)</f>
        <v>0</v>
      </c>
      <c r="U11" s="198">
        <f>VLOOKUP(B11,K_5!$B$4:$H$131,6,FALSE)</f>
        <v>1</v>
      </c>
      <c r="V11" s="195">
        <f>VLOOKUP(B11,K_5!$B$4:$H$131,7,FALSE)</f>
        <v>9456.8640845070422</v>
      </c>
      <c r="W11" s="198" t="str">
        <f>VLOOKUP(B11,K_6!$B$4:$H$127,6,FALSE)</f>
        <v>1</v>
      </c>
      <c r="X11" s="195">
        <f>VLOOKUP(B11,K_6!$B$4:$H$127,7,FALSE)</f>
        <v>11862.850706713782</v>
      </c>
      <c r="Y11" s="198">
        <f>VLOOKUP(B11,K_7!$B$4:$H$124,6,FALSE)</f>
        <v>9</v>
      </c>
      <c r="Z11" s="195">
        <f>VLOOKUP(B11,K_7!$B$4:$H$124,7,FALSE)</f>
        <v>134287.47</v>
      </c>
      <c r="AA11" s="198">
        <f>VLOOKUP(B11,K_8!$B$4:$H$124,6,FALSE)</f>
        <v>6</v>
      </c>
      <c r="AB11" s="195">
        <f>VLOOKUP(B11,K_8!$B$4:$H$124,7,FALSE)</f>
        <v>66043.018032786887</v>
      </c>
      <c r="AC11" s="195">
        <f>VLOOKUP(B11,'K_9.1'!$B$4:$G$121,5,FALSE)</f>
        <v>4.1428571428571432</v>
      </c>
      <c r="AD11" s="195">
        <f>VLOOKUP(B11,'K_9.1'!$B$4:$G$121,6,FALSE)</f>
        <v>26732.882312098514</v>
      </c>
      <c r="AE11" s="195">
        <f>VLOOKUP(B11,'K_9.2'!$B$4:$G$121,5,FALSE)</f>
        <v>4.5714285714285712</v>
      </c>
      <c r="AF11" s="195">
        <f>VLOOKUP(B11,'K_9.2'!$B$4:$G$121,6,FALSE)</f>
        <v>31202.507899386099</v>
      </c>
      <c r="AG11" s="198">
        <f>VLOOKUP(B11,'K_9.3'!$B$4:$H$124,6,FALSE)</f>
        <v>5</v>
      </c>
      <c r="AH11" s="195">
        <f>VLOOKUP(B11,'K_9.3'!$B$4:$H$124,7,FALSE)</f>
        <v>30519.879545454547</v>
      </c>
      <c r="AI11" s="198" t="str">
        <f>VLOOKUP(B11,'K_10.1'!$B$4:$H$124,6,FALSE)</f>
        <v>5</v>
      </c>
      <c r="AJ11" s="195">
        <f>VLOOKUP(B11,'K_10.1'!$B$4:$H$124,7,FALSE)</f>
        <v>44882.175802139034</v>
      </c>
      <c r="AK11" s="198">
        <f>VLOOKUP(B11,'K_10.2'!$B$4:$K$124,9,FALSE)</f>
        <v>5</v>
      </c>
      <c r="AL11" s="195">
        <f>VLOOKUP(B11,'K_10.2'!$B$4:$K$124,10,FALSE)</f>
        <v>45285.792491007196</v>
      </c>
      <c r="AM11" s="195">
        <f t="shared" si="0"/>
        <v>50.714285714285708</v>
      </c>
      <c r="AN11" s="199">
        <f t="shared" si="1"/>
        <v>510728.41404809698</v>
      </c>
      <c r="AO11" s="199">
        <f t="shared" si="2"/>
        <v>857299.53869033104</v>
      </c>
      <c r="AP11" s="174">
        <f t="shared" si="3"/>
        <v>4604480</v>
      </c>
      <c r="AQ11" s="175">
        <f t="shared" si="4"/>
        <v>-3747180.4613096691</v>
      </c>
      <c r="AR11" s="174">
        <v>50.714285714285708</v>
      </c>
      <c r="AS11" s="175">
        <f t="shared" si="5"/>
        <v>58173.689517774787</v>
      </c>
      <c r="AT11" s="174">
        <f t="shared" si="6"/>
        <v>915473.22820810578</v>
      </c>
      <c r="AU11" s="175">
        <f t="shared" si="7"/>
        <v>-3689006.771791894</v>
      </c>
      <c r="AV11" s="174">
        <v>50.714285714285708</v>
      </c>
      <c r="AW11" s="175">
        <f t="shared" si="8"/>
        <v>3030.7775731701795</v>
      </c>
      <c r="AX11" s="182">
        <v>918504.00578127592</v>
      </c>
      <c r="AY11" s="58">
        <f>final_payment!BC11</f>
        <v>918504.01</v>
      </c>
    </row>
    <row r="12" spans="1:51" x14ac:dyDescent="0.35">
      <c r="A12" s="166"/>
      <c r="B12" s="165" t="s">
        <v>152</v>
      </c>
      <c r="C12" s="172" t="s">
        <v>6</v>
      </c>
      <c r="D12" s="172" t="s">
        <v>549</v>
      </c>
      <c r="E12" s="173">
        <f>VLOOKUP(B12,PopUC!$B$4:$D$117,3,FALSE)</f>
        <v>54165</v>
      </c>
      <c r="F12" s="195">
        <f>VLOOKUP(B12,PopUC!$B$4:$G$117,6,FALSE)</f>
        <v>344067.76645008335</v>
      </c>
      <c r="G12" s="196">
        <f>VLOOKUP(B12,'K_1.1'!$B$4:$H$127,6,FALSE)</f>
        <v>1</v>
      </c>
      <c r="H12" s="195">
        <f>VLOOKUP(B12,'K_1.1'!$B$4:$H$127,7,FALSE)</f>
        <v>8372.0367830423947</v>
      </c>
      <c r="I12" s="196" t="str">
        <f>VLOOKUP(B12,'K_1.2'!$B$4:$H$127,6,FALSE)</f>
        <v>2</v>
      </c>
      <c r="J12" s="195">
        <f>VLOOKUP(B12,'K_1.2'!$B$4:$H$127,7,FALSE)</f>
        <v>24327.440217391304</v>
      </c>
      <c r="K12" s="196" t="str">
        <f>VLOOKUP(B12,'K_2.1'!$B$4:$H$127,6,FALSE)</f>
        <v>1</v>
      </c>
      <c r="L12" s="195">
        <f>VLOOKUP(B12,'K_2.1'!$B$4:$H$127,7,FALSE)</f>
        <v>8477.744318181818</v>
      </c>
      <c r="M12" s="197" t="str">
        <f>VLOOKUP(B12,'K_2.2'!$B$4:$H$127,6,FALSE)</f>
        <v>5</v>
      </c>
      <c r="N12" s="195">
        <f>VLOOKUP(B12,'K_2.2'!$B$4:$H$127,7,FALSE)</f>
        <v>53120.043512658231</v>
      </c>
      <c r="O12" s="197" t="str">
        <f>VLOOKUP(B12,K_3!$B$4:$H$127,6,FALSE)</f>
        <v>1</v>
      </c>
      <c r="P12" s="195">
        <f>VLOOKUP(B12,K_3!$B$4:$H$127,7,FALSE)</f>
        <v>12621.002819548872</v>
      </c>
      <c r="Q12" s="195">
        <f>VLOOKUP(B12,'K_4.1'!$B$4:$H$115,6,FALSE)</f>
        <v>0</v>
      </c>
      <c r="R12" s="195">
        <f>VLOOKUP(B12,'K_4.1'!$B$4:$H$115,7,FALSE)</f>
        <v>0</v>
      </c>
      <c r="S12" s="195">
        <f>VLOOKUP(B12,'K_4.2'!$B$4:$H$127,6,FALSE)</f>
        <v>0.5</v>
      </c>
      <c r="T12" s="195">
        <f>VLOOKUP(B12,'K_4.2'!$B$4:$H$127,7,FALSE)</f>
        <v>10426.045807453416</v>
      </c>
      <c r="U12" s="198">
        <f>VLOOKUP(B12,K_5!$B$4:$H$131,6,FALSE)</f>
        <v>2</v>
      </c>
      <c r="V12" s="195">
        <f>VLOOKUP(B12,K_5!$B$4:$H$131,7,FALSE)</f>
        <v>18913.728169014084</v>
      </c>
      <c r="W12" s="198" t="str">
        <f>VLOOKUP(B12,K_6!$B$4:$H$127,6,FALSE)</f>
        <v>1</v>
      </c>
      <c r="X12" s="195">
        <f>VLOOKUP(B12,K_6!$B$4:$H$127,7,FALSE)</f>
        <v>11862.850706713782</v>
      </c>
      <c r="Y12" s="198">
        <f>VLOOKUP(B12,K_7!$B$4:$H$124,6,FALSE)</f>
        <v>6</v>
      </c>
      <c r="Z12" s="195">
        <f>VLOOKUP(B12,K_7!$B$4:$H$124,7,FALSE)</f>
        <v>89524.98</v>
      </c>
      <c r="AA12" s="198">
        <f>VLOOKUP(B12,K_8!$B$4:$H$124,6,FALSE)</f>
        <v>9</v>
      </c>
      <c r="AB12" s="195">
        <f>VLOOKUP(B12,K_8!$B$4:$H$124,7,FALSE)</f>
        <v>99064.527049180324</v>
      </c>
      <c r="AC12" s="195">
        <f>VLOOKUP(B12,'K_9.1'!$B$4:$G$121,5,FALSE)</f>
        <v>5</v>
      </c>
      <c r="AD12" s="195">
        <f>VLOOKUP(B12,'K_9.1'!$B$4:$G$121,6,FALSE)</f>
        <v>32263.823480118896</v>
      </c>
      <c r="AE12" s="195">
        <f>VLOOKUP(B12,'K_9.2'!$B$4:$G$121,5,FALSE)</f>
        <v>5</v>
      </c>
      <c r="AF12" s="195">
        <f>VLOOKUP(B12,'K_9.2'!$B$4:$G$121,6,FALSE)</f>
        <v>34127.74301495355</v>
      </c>
      <c r="AG12" s="198">
        <f>VLOOKUP(B12,'K_9.3'!$B$4:$H$124,6,FALSE)</f>
        <v>5</v>
      </c>
      <c r="AH12" s="195">
        <f>VLOOKUP(B12,'K_9.3'!$B$4:$H$124,7,FALSE)</f>
        <v>30519.879545454547</v>
      </c>
      <c r="AI12" s="198" t="str">
        <f>VLOOKUP(B12,'K_10.1'!$B$4:$H$124,6,FALSE)</f>
        <v>5</v>
      </c>
      <c r="AJ12" s="195">
        <f>VLOOKUP(B12,'K_10.1'!$B$4:$H$124,7,FALSE)</f>
        <v>44882.175802139034</v>
      </c>
      <c r="AK12" s="198">
        <f>VLOOKUP(B12,'K_10.2'!$B$4:$K$124,9,FALSE)</f>
        <v>5</v>
      </c>
      <c r="AL12" s="195">
        <f>VLOOKUP(B12,'K_10.2'!$B$4:$K$124,10,FALSE)</f>
        <v>45285.792491007196</v>
      </c>
      <c r="AM12" s="195">
        <f t="shared" si="0"/>
        <v>53.5</v>
      </c>
      <c r="AN12" s="199">
        <f t="shared" si="1"/>
        <v>523789.81371685734</v>
      </c>
      <c r="AO12" s="199">
        <f t="shared" si="2"/>
        <v>867857.58016694081</v>
      </c>
      <c r="AP12" s="174">
        <f t="shared" si="3"/>
        <v>4333200</v>
      </c>
      <c r="AQ12" s="175">
        <f t="shared" si="4"/>
        <v>-3465342.4198330594</v>
      </c>
      <c r="AR12" s="174">
        <v>53.5</v>
      </c>
      <c r="AS12" s="175">
        <f t="shared" si="5"/>
        <v>61369.145702553964</v>
      </c>
      <c r="AT12" s="174">
        <f t="shared" si="6"/>
        <v>929226.72586949472</v>
      </c>
      <c r="AU12" s="175">
        <f t="shared" si="7"/>
        <v>-3403973.2741305055</v>
      </c>
      <c r="AV12" s="174">
        <v>53.5</v>
      </c>
      <c r="AW12" s="175">
        <f t="shared" si="8"/>
        <v>3197.2569046541753</v>
      </c>
      <c r="AX12" s="182">
        <v>932423.98277414893</v>
      </c>
      <c r="AY12" s="58">
        <f>final_payment!BC12</f>
        <v>932423.98</v>
      </c>
    </row>
    <row r="13" spans="1:51" x14ac:dyDescent="0.35">
      <c r="A13" s="166"/>
      <c r="B13" s="165" t="s">
        <v>153</v>
      </c>
      <c r="C13" s="172" t="s">
        <v>7</v>
      </c>
      <c r="D13" s="172" t="s">
        <v>550</v>
      </c>
      <c r="E13" s="173">
        <f>VLOOKUP(B13,PopUC!$B$4:$D$117,3,FALSE)</f>
        <v>4477</v>
      </c>
      <c r="F13" s="195">
        <f>VLOOKUP(B13,PopUC!$B$4:$G$117,6,FALSE)</f>
        <v>32071.248968622323</v>
      </c>
      <c r="G13" s="196">
        <f>VLOOKUP(B13,'K_1.1'!$B$4:$H$127,6,FALSE)</f>
        <v>1</v>
      </c>
      <c r="H13" s="195">
        <f>VLOOKUP(B13,'K_1.1'!$B$4:$H$127,7,FALSE)</f>
        <v>8372.0367830423947</v>
      </c>
      <c r="I13" s="196" t="str">
        <f>VLOOKUP(B13,'K_1.2'!$B$4:$H$127,6,FALSE)</f>
        <v>5</v>
      </c>
      <c r="J13" s="195">
        <f>VLOOKUP(B13,'K_1.2'!$B$4:$H$127,7,FALSE)</f>
        <v>60818.600543478264</v>
      </c>
      <c r="K13" s="196" t="str">
        <f>VLOOKUP(B13,'K_2.1'!$B$4:$H$127,6,FALSE)</f>
        <v>1</v>
      </c>
      <c r="L13" s="195">
        <f>VLOOKUP(B13,'K_2.1'!$B$4:$H$127,7,FALSE)</f>
        <v>8477.744318181818</v>
      </c>
      <c r="M13" s="197" t="str">
        <f>VLOOKUP(B13,'K_2.2'!$B$4:$H$127,6,FALSE)</f>
        <v>2</v>
      </c>
      <c r="N13" s="195">
        <f>VLOOKUP(B13,'K_2.2'!$B$4:$H$127,7,FALSE)</f>
        <v>21248.017405063292</v>
      </c>
      <c r="O13" s="197" t="str">
        <f>VLOOKUP(B13,K_3!$B$4:$H$127,6,FALSE)</f>
        <v>4</v>
      </c>
      <c r="P13" s="195">
        <f>VLOOKUP(B13,K_3!$B$4:$H$127,7,FALSE)</f>
        <v>50484.011278195489</v>
      </c>
      <c r="Q13" s="195">
        <f>VLOOKUP(B13,'K_4.1'!$B$4:$H$115,6,FALSE)</f>
        <v>0</v>
      </c>
      <c r="R13" s="195">
        <f>VLOOKUP(B13,'K_4.1'!$B$4:$H$115,7,FALSE)</f>
        <v>0</v>
      </c>
      <c r="S13" s="195">
        <f>VLOOKUP(B13,'K_4.2'!$B$4:$H$127,6,FALSE)</f>
        <v>0.5</v>
      </c>
      <c r="T13" s="195">
        <f>VLOOKUP(B13,'K_4.2'!$B$4:$H$127,7,FALSE)</f>
        <v>10426.045807453416</v>
      </c>
      <c r="U13" s="198">
        <f>VLOOKUP(B13,K_5!$B$4:$H$131,6,FALSE)</f>
        <v>4</v>
      </c>
      <c r="V13" s="195">
        <f>VLOOKUP(B13,K_5!$B$4:$H$131,7,FALSE)</f>
        <v>37827.456338028169</v>
      </c>
      <c r="W13" s="198" t="str">
        <f>VLOOKUP(B13,K_6!$B$4:$H$127,6,FALSE)</f>
        <v>1</v>
      </c>
      <c r="X13" s="195">
        <f>VLOOKUP(B13,K_6!$B$4:$H$127,7,FALSE)</f>
        <v>11862.850706713782</v>
      </c>
      <c r="Y13" s="198">
        <f>VLOOKUP(B13,K_7!$B$4:$H$124,6,FALSE)</f>
        <v>15</v>
      </c>
      <c r="Z13" s="195">
        <f>VLOOKUP(B13,K_7!$B$4:$H$124,7,FALSE)</f>
        <v>223812.45</v>
      </c>
      <c r="AA13" s="198">
        <f>VLOOKUP(B13,K_8!$B$4:$H$124,6,FALSE)</f>
        <v>3</v>
      </c>
      <c r="AB13" s="195">
        <f>VLOOKUP(B13,K_8!$B$4:$H$124,7,FALSE)</f>
        <v>33021.509016393444</v>
      </c>
      <c r="AC13" s="195">
        <f>VLOOKUP(B13,'K_9.1'!$B$4:$G$121,5,FALSE)</f>
        <v>4.833333333333333</v>
      </c>
      <c r="AD13" s="195">
        <f>VLOOKUP(B13,'K_9.1'!$B$4:$G$121,6,FALSE)</f>
        <v>31188.362697448261</v>
      </c>
      <c r="AE13" s="195">
        <f>VLOOKUP(B13,'K_9.2'!$B$4:$G$121,5,FALSE)</f>
        <v>4</v>
      </c>
      <c r="AF13" s="195">
        <f>VLOOKUP(B13,'K_9.2'!$B$4:$G$121,6,FALSE)</f>
        <v>27302.194411962839</v>
      </c>
      <c r="AG13" s="198">
        <f>VLOOKUP(B13,'K_9.3'!$B$4:$H$124,6,FALSE)</f>
        <v>5</v>
      </c>
      <c r="AH13" s="195">
        <f>VLOOKUP(B13,'K_9.3'!$B$4:$H$124,7,FALSE)</f>
        <v>30519.879545454547</v>
      </c>
      <c r="AI13" s="198" t="str">
        <f>VLOOKUP(B13,'K_10.1'!$B$4:$H$124,6,FALSE)</f>
        <v>5</v>
      </c>
      <c r="AJ13" s="195">
        <f>VLOOKUP(B13,'K_10.1'!$B$4:$H$124,7,FALSE)</f>
        <v>44882.175802139034</v>
      </c>
      <c r="AK13" s="198">
        <f>VLOOKUP(B13,'K_10.2'!$B$4:$K$124,9,FALSE)</f>
        <v>5</v>
      </c>
      <c r="AL13" s="195">
        <f>VLOOKUP(B13,'K_10.2'!$B$4:$K$124,10,FALSE)</f>
        <v>45285.792491007196</v>
      </c>
      <c r="AM13" s="195">
        <f t="shared" si="0"/>
        <v>60.333333333333329</v>
      </c>
      <c r="AN13" s="199">
        <f t="shared" si="1"/>
        <v>645529.12714456196</v>
      </c>
      <c r="AO13" s="199">
        <f t="shared" si="2"/>
        <v>677600.37611318426</v>
      </c>
      <c r="AP13" s="174">
        <f t="shared" si="3"/>
        <v>358160</v>
      </c>
      <c r="AQ13" s="175">
        <f t="shared" si="4"/>
        <v>319440.37611318426</v>
      </c>
      <c r="AR13" s="174">
        <v>0</v>
      </c>
      <c r="AS13" s="175">
        <f t="shared" ref="AS13" si="9">AR13*$AQ$1/$AR$120</f>
        <v>0</v>
      </c>
      <c r="AT13" s="174">
        <v>358160</v>
      </c>
      <c r="AU13" s="175">
        <f t="shared" si="7"/>
        <v>0</v>
      </c>
      <c r="AV13" s="172"/>
      <c r="AW13" s="175">
        <f t="shared" ref="AW13" si="10">AV13*$AU$1/$AV$120</f>
        <v>0</v>
      </c>
      <c r="AX13" s="183">
        <v>358160</v>
      </c>
      <c r="AY13" s="58" t="e">
        <f>final_payment!#REF!</f>
        <v>#REF!</v>
      </c>
    </row>
    <row r="14" spans="1:51" x14ac:dyDescent="0.35">
      <c r="A14" s="166"/>
      <c r="B14" s="165" t="s">
        <v>154</v>
      </c>
      <c r="C14" s="172" t="s">
        <v>8</v>
      </c>
      <c r="D14" s="172" t="s">
        <v>550</v>
      </c>
      <c r="E14" s="173">
        <f>VLOOKUP(B14,PopUC!$B$4:$D$117,3,FALSE)</f>
        <v>10684</v>
      </c>
      <c r="F14" s="195">
        <f>VLOOKUP(B14,PopUC!$B$4:$G$117,6,FALSE)</f>
        <v>91335.126471880649</v>
      </c>
      <c r="G14" s="196">
        <f>VLOOKUP(B14,'K_1.1'!$B$4:$H$127,6,FALSE)</f>
        <v>5</v>
      </c>
      <c r="H14" s="195">
        <f>VLOOKUP(B14,'K_1.1'!$B$4:$H$127,7,FALSE)</f>
        <v>41860.183915211972</v>
      </c>
      <c r="I14" s="196" t="str">
        <f>VLOOKUP(B14,'K_1.2'!$B$4:$H$127,6,FALSE)</f>
        <v>1</v>
      </c>
      <c r="J14" s="195">
        <f>VLOOKUP(B14,'K_1.2'!$B$4:$H$127,7,FALSE)</f>
        <v>12163.720108695652</v>
      </c>
      <c r="K14" s="196" t="str">
        <f>VLOOKUP(B14,'K_2.1'!$B$4:$H$127,6,FALSE)</f>
        <v>5</v>
      </c>
      <c r="L14" s="195">
        <f>VLOOKUP(B14,'K_2.1'!$B$4:$H$127,7,FALSE)</f>
        <v>42388.721590909088</v>
      </c>
      <c r="M14" s="197" t="str">
        <f>VLOOKUP(B14,'K_2.2'!$B$4:$H$127,6,FALSE)</f>
        <v>5</v>
      </c>
      <c r="N14" s="195">
        <f>VLOOKUP(B14,'K_2.2'!$B$4:$H$127,7,FALSE)</f>
        <v>53120.043512658231</v>
      </c>
      <c r="O14" s="197" t="str">
        <f>VLOOKUP(B14,K_3!$B$4:$H$127,6,FALSE)</f>
        <v>1</v>
      </c>
      <c r="P14" s="195">
        <f>VLOOKUP(B14,K_3!$B$4:$H$127,7,FALSE)</f>
        <v>12621.002819548872</v>
      </c>
      <c r="Q14" s="195">
        <f>VLOOKUP(B14,'K_4.1'!$B$4:$H$115,6,FALSE)</f>
        <v>0</v>
      </c>
      <c r="R14" s="195">
        <f>VLOOKUP(B14,'K_4.1'!$B$4:$H$115,7,FALSE)</f>
        <v>0</v>
      </c>
      <c r="S14" s="195">
        <f>VLOOKUP(B14,'K_4.2'!$B$4:$H$127,6,FALSE)</f>
        <v>0</v>
      </c>
      <c r="T14" s="195">
        <f>VLOOKUP(B14,'K_4.2'!$B$4:$H$127,7,FALSE)</f>
        <v>0</v>
      </c>
      <c r="U14" s="198">
        <f>VLOOKUP(B14,K_5!$B$4:$H$131,6,FALSE)</f>
        <v>4</v>
      </c>
      <c r="V14" s="195">
        <f>VLOOKUP(B14,K_5!$B$4:$H$131,7,FALSE)</f>
        <v>37827.456338028169</v>
      </c>
      <c r="W14" s="198" t="str">
        <f>VLOOKUP(B14,K_6!$B$4:$H$127,6,FALSE)</f>
        <v>2</v>
      </c>
      <c r="X14" s="195">
        <f>VLOOKUP(B14,K_6!$B$4:$H$127,7,FALSE)</f>
        <v>23725.701413427563</v>
      </c>
      <c r="Y14" s="198">
        <f>VLOOKUP(B14,K_7!$B$4:$H$124,6,FALSE)</f>
        <v>15</v>
      </c>
      <c r="Z14" s="195">
        <f>VLOOKUP(B14,K_7!$B$4:$H$124,7,FALSE)</f>
        <v>223812.45</v>
      </c>
      <c r="AA14" s="198">
        <f>VLOOKUP(B14,K_8!$B$4:$H$124,6,FALSE)</f>
        <v>9</v>
      </c>
      <c r="AB14" s="195">
        <f>VLOOKUP(B14,K_8!$B$4:$H$124,7,FALSE)</f>
        <v>99064.527049180324</v>
      </c>
      <c r="AC14" s="195">
        <f>VLOOKUP(B14,'K_9.1'!$B$4:$G$121,5,FALSE)</f>
        <v>5</v>
      </c>
      <c r="AD14" s="195">
        <f>VLOOKUP(B14,'K_9.1'!$B$4:$G$121,6,FALSE)</f>
        <v>32263.823480118896</v>
      </c>
      <c r="AE14" s="195">
        <f>VLOOKUP(B14,'K_9.2'!$B$4:$G$121,5,FALSE)</f>
        <v>5</v>
      </c>
      <c r="AF14" s="195">
        <f>VLOOKUP(B14,'K_9.2'!$B$4:$G$121,6,FALSE)</f>
        <v>34127.74301495355</v>
      </c>
      <c r="AG14" s="198">
        <f>VLOOKUP(B14,'K_9.3'!$B$4:$H$124,6,FALSE)</f>
        <v>5</v>
      </c>
      <c r="AH14" s="195">
        <f>VLOOKUP(B14,'K_9.3'!$B$4:$H$124,7,FALSE)</f>
        <v>30519.879545454547</v>
      </c>
      <c r="AI14" s="198" t="str">
        <f>VLOOKUP(B14,'K_10.1'!$B$4:$H$124,6,FALSE)</f>
        <v>5</v>
      </c>
      <c r="AJ14" s="195">
        <f>VLOOKUP(B14,'K_10.1'!$B$4:$H$124,7,FALSE)</f>
        <v>44882.175802139034</v>
      </c>
      <c r="AK14" s="198">
        <f>VLOOKUP(B14,'K_10.2'!$B$4:$K$124,9,FALSE)</f>
        <v>5</v>
      </c>
      <c r="AL14" s="195">
        <f>VLOOKUP(B14,'K_10.2'!$B$4:$K$124,10,FALSE)</f>
        <v>45285.792491007196</v>
      </c>
      <c r="AM14" s="195">
        <f t="shared" si="0"/>
        <v>72</v>
      </c>
      <c r="AN14" s="199">
        <f t="shared" si="1"/>
        <v>733663.22108133312</v>
      </c>
      <c r="AO14" s="199">
        <f t="shared" si="2"/>
        <v>824998.34755321383</v>
      </c>
      <c r="AP14" s="174">
        <f t="shared" si="3"/>
        <v>854720</v>
      </c>
      <c r="AQ14" s="175">
        <f t="shared" si="4"/>
        <v>-29721.652446786175</v>
      </c>
      <c r="AR14" s="174">
        <v>72</v>
      </c>
      <c r="AS14" s="175">
        <f t="shared" ref="AS14:AS45" si="11">AR14*$AQ$1/$AR$120</f>
        <v>82590.252160446456</v>
      </c>
      <c r="AT14" s="174">
        <f>AS14+AO14</f>
        <v>907588.59971366031</v>
      </c>
      <c r="AU14" s="175">
        <f t="shared" si="7"/>
        <v>52868.599713660311</v>
      </c>
      <c r="AV14" s="172"/>
      <c r="AW14" s="175">
        <f t="shared" ref="AW14:AW45" si="12">AV14*$AU$1/$AV$120</f>
        <v>0</v>
      </c>
      <c r="AX14" s="183">
        <v>854720</v>
      </c>
      <c r="AY14" s="58">
        <f>final_payment!BC13</f>
        <v>854720</v>
      </c>
    </row>
    <row r="15" spans="1:51" x14ac:dyDescent="0.35">
      <c r="A15" s="166"/>
      <c r="B15" s="165" t="s">
        <v>155</v>
      </c>
      <c r="C15" s="172" t="s">
        <v>9</v>
      </c>
      <c r="D15" s="172" t="s">
        <v>550</v>
      </c>
      <c r="E15" s="173">
        <f>VLOOKUP(B15,PopUC!$B$4:$D$117,3,FALSE)</f>
        <v>11606</v>
      </c>
      <c r="F15" s="195">
        <f>VLOOKUP(B15,PopUC!$B$4:$G$117,6,FALSE)</f>
        <v>103351.14402305696</v>
      </c>
      <c r="G15" s="196">
        <f>VLOOKUP(B15,'K_1.1'!$B$4:$H$127,6,FALSE)</f>
        <v>5</v>
      </c>
      <c r="H15" s="195">
        <f>VLOOKUP(B15,'K_1.1'!$B$4:$H$127,7,FALSE)</f>
        <v>41860.183915211972</v>
      </c>
      <c r="I15" s="196" t="str">
        <f>VLOOKUP(B15,'K_1.2'!$B$4:$H$127,6,FALSE)</f>
        <v>1</v>
      </c>
      <c r="J15" s="195">
        <f>VLOOKUP(B15,'K_1.2'!$B$4:$H$127,7,FALSE)</f>
        <v>12163.720108695652</v>
      </c>
      <c r="K15" s="196" t="str">
        <f>VLOOKUP(B15,'K_2.1'!$B$4:$H$127,6,FALSE)</f>
        <v>5</v>
      </c>
      <c r="L15" s="195">
        <f>VLOOKUP(B15,'K_2.1'!$B$4:$H$127,7,FALSE)</f>
        <v>42388.721590909088</v>
      </c>
      <c r="M15" s="197" t="str">
        <f>VLOOKUP(B15,'K_2.2'!$B$4:$H$127,6,FALSE)</f>
        <v>5</v>
      </c>
      <c r="N15" s="195">
        <f>VLOOKUP(B15,'K_2.2'!$B$4:$H$127,7,FALSE)</f>
        <v>53120.043512658231</v>
      </c>
      <c r="O15" s="197" t="str">
        <f>VLOOKUP(B15,K_3!$B$4:$H$127,6,FALSE)</f>
        <v>3</v>
      </c>
      <c r="P15" s="195">
        <f>VLOOKUP(B15,K_3!$B$4:$H$127,7,FALSE)</f>
        <v>37863.008458646618</v>
      </c>
      <c r="Q15" s="195">
        <f>VLOOKUP(B15,'K_4.1'!$B$4:$H$115,6,FALSE)</f>
        <v>1.5</v>
      </c>
      <c r="R15" s="195">
        <f>VLOOKUP(B15,'K_4.1'!$B$4:$H$115,7,FALSE)</f>
        <v>27074.086693548386</v>
      </c>
      <c r="S15" s="195">
        <f>VLOOKUP(B15,'K_4.2'!$B$4:$H$127,6,FALSE)</f>
        <v>0.5</v>
      </c>
      <c r="T15" s="195">
        <f>VLOOKUP(B15,'K_4.2'!$B$4:$H$127,7,FALSE)</f>
        <v>10426.045807453416</v>
      </c>
      <c r="U15" s="198">
        <f>VLOOKUP(B15,K_5!$B$4:$H$131,6,FALSE)</f>
        <v>2</v>
      </c>
      <c r="V15" s="195">
        <f>VLOOKUP(B15,K_5!$B$4:$H$131,7,FALSE)</f>
        <v>18913.728169014084</v>
      </c>
      <c r="W15" s="198" t="str">
        <f>VLOOKUP(B15,K_6!$B$4:$H$127,6,FALSE)</f>
        <v>3</v>
      </c>
      <c r="X15" s="195">
        <f>VLOOKUP(B15,K_6!$B$4:$H$127,7,FALSE)</f>
        <v>35588.552120141343</v>
      </c>
      <c r="Y15" s="198">
        <f>VLOOKUP(B15,K_7!$B$4:$H$124,6,FALSE)</f>
        <v>15</v>
      </c>
      <c r="Z15" s="195">
        <f>VLOOKUP(B15,K_7!$B$4:$H$124,7,FALSE)</f>
        <v>223812.45</v>
      </c>
      <c r="AA15" s="198">
        <f>VLOOKUP(B15,K_8!$B$4:$H$124,6,FALSE)</f>
        <v>9</v>
      </c>
      <c r="AB15" s="195">
        <f>VLOOKUP(B15,K_8!$B$4:$H$124,7,FALSE)</f>
        <v>99064.527049180324</v>
      </c>
      <c r="AC15" s="195">
        <f>VLOOKUP(B15,'K_9.1'!$B$4:$G$121,5,FALSE)</f>
        <v>5</v>
      </c>
      <c r="AD15" s="195">
        <f>VLOOKUP(B15,'K_9.1'!$B$4:$G$121,6,FALSE)</f>
        <v>32263.823480118896</v>
      </c>
      <c r="AE15" s="195">
        <f>VLOOKUP(B15,'K_9.2'!$B$4:$G$121,5,FALSE)</f>
        <v>5</v>
      </c>
      <c r="AF15" s="195">
        <f>VLOOKUP(B15,'K_9.2'!$B$4:$G$121,6,FALSE)</f>
        <v>34127.74301495355</v>
      </c>
      <c r="AG15" s="198">
        <f>VLOOKUP(B15,'K_9.3'!$B$4:$H$124,6,FALSE)</f>
        <v>5</v>
      </c>
      <c r="AH15" s="195">
        <f>VLOOKUP(B15,'K_9.3'!$B$4:$H$124,7,FALSE)</f>
        <v>30519.879545454547</v>
      </c>
      <c r="AI15" s="198" t="str">
        <f>VLOOKUP(B15,'K_10.1'!$B$4:$H$124,6,FALSE)</f>
        <v>5</v>
      </c>
      <c r="AJ15" s="195">
        <f>VLOOKUP(B15,'K_10.1'!$B$4:$H$124,7,FALSE)</f>
        <v>44882.175802139034</v>
      </c>
      <c r="AK15" s="198">
        <f>VLOOKUP(B15,'K_10.2'!$B$4:$K$124,9,FALSE)</f>
        <v>5</v>
      </c>
      <c r="AL15" s="195">
        <f>VLOOKUP(B15,'K_10.2'!$B$4:$K$124,10,FALSE)</f>
        <v>45285.792491007196</v>
      </c>
      <c r="AM15" s="195">
        <f t="shared" si="0"/>
        <v>75</v>
      </c>
      <c r="AN15" s="199">
        <f t="shared" si="1"/>
        <v>789354.48175913235</v>
      </c>
      <c r="AO15" s="199">
        <f t="shared" si="2"/>
        <v>892705.62578218919</v>
      </c>
      <c r="AP15" s="174">
        <f t="shared" si="3"/>
        <v>928480</v>
      </c>
      <c r="AQ15" s="175">
        <f t="shared" si="4"/>
        <v>-35774.374217810808</v>
      </c>
      <c r="AR15" s="174">
        <v>75</v>
      </c>
      <c r="AS15" s="175">
        <f t="shared" si="11"/>
        <v>86031.512667131727</v>
      </c>
      <c r="AT15" s="174">
        <f>AS15+AO15</f>
        <v>978737.13844932092</v>
      </c>
      <c r="AU15" s="175">
        <f t="shared" si="7"/>
        <v>50257.138449320919</v>
      </c>
      <c r="AV15" s="172"/>
      <c r="AW15" s="175">
        <f t="shared" si="12"/>
        <v>0</v>
      </c>
      <c r="AX15" s="183">
        <v>928480</v>
      </c>
      <c r="AY15" s="58">
        <f>final_payment!BC14</f>
        <v>928480</v>
      </c>
    </row>
    <row r="16" spans="1:51" x14ac:dyDescent="0.35">
      <c r="A16" s="166"/>
      <c r="B16" s="165" t="s">
        <v>156</v>
      </c>
      <c r="C16" s="172" t="s">
        <v>10</v>
      </c>
      <c r="D16" s="172" t="s">
        <v>550</v>
      </c>
      <c r="E16" s="173">
        <f>VLOOKUP(B16,PopUC!$B$4:$D$117,3,FALSE)</f>
        <v>11032</v>
      </c>
      <c r="F16" s="195">
        <f>VLOOKUP(B16,PopUC!$B$4:$G$117,6,FALSE)</f>
        <v>80556.544296668857</v>
      </c>
      <c r="G16" s="196">
        <f>VLOOKUP(B16,'K_1.1'!$B$4:$H$127,6,FALSE)</f>
        <v>5</v>
      </c>
      <c r="H16" s="195">
        <f>VLOOKUP(B16,'K_1.1'!$B$4:$H$127,7,FALSE)</f>
        <v>41860.183915211972</v>
      </c>
      <c r="I16" s="196" t="str">
        <f>VLOOKUP(B16,'K_1.2'!$B$4:$H$127,6,FALSE)</f>
        <v>1</v>
      </c>
      <c r="J16" s="195">
        <f>VLOOKUP(B16,'K_1.2'!$B$4:$H$127,7,FALSE)</f>
        <v>12163.720108695652</v>
      </c>
      <c r="K16" s="196" t="str">
        <f>VLOOKUP(B16,'K_2.1'!$B$4:$H$127,6,FALSE)</f>
        <v>5</v>
      </c>
      <c r="L16" s="195">
        <f>VLOOKUP(B16,'K_2.1'!$B$4:$H$127,7,FALSE)</f>
        <v>42388.721590909088</v>
      </c>
      <c r="M16" s="197" t="str">
        <f>VLOOKUP(B16,'K_2.2'!$B$4:$H$127,6,FALSE)</f>
        <v>3</v>
      </c>
      <c r="N16" s="195">
        <f>VLOOKUP(B16,'K_2.2'!$B$4:$H$127,7,FALSE)</f>
        <v>31872.026107594938</v>
      </c>
      <c r="O16" s="197" t="str">
        <f>VLOOKUP(B16,K_3!$B$4:$H$127,6,FALSE)</f>
        <v>3</v>
      </c>
      <c r="P16" s="195">
        <f>VLOOKUP(B16,K_3!$B$4:$H$127,7,FALSE)</f>
        <v>37863.008458646618</v>
      </c>
      <c r="Q16" s="195">
        <f>VLOOKUP(B16,'K_4.1'!$B$4:$H$115,6,FALSE)</f>
        <v>0.5</v>
      </c>
      <c r="R16" s="195">
        <f>VLOOKUP(B16,'K_4.1'!$B$4:$H$115,7,FALSE)</f>
        <v>9024.6955645161288</v>
      </c>
      <c r="S16" s="195">
        <f>VLOOKUP(B16,'K_4.2'!$B$4:$H$127,6,FALSE)</f>
        <v>0</v>
      </c>
      <c r="T16" s="195">
        <f>VLOOKUP(B16,'K_4.2'!$B$4:$H$127,7,FALSE)</f>
        <v>0</v>
      </c>
      <c r="U16" s="198">
        <f>VLOOKUP(B16,K_5!$B$4:$H$131,6,FALSE)</f>
        <v>4</v>
      </c>
      <c r="V16" s="195">
        <f>VLOOKUP(B16,K_5!$B$4:$H$131,7,FALSE)</f>
        <v>37827.456338028169</v>
      </c>
      <c r="W16" s="198" t="str">
        <f>VLOOKUP(B16,K_6!$B$4:$H$127,6,FALSE)</f>
        <v>3</v>
      </c>
      <c r="X16" s="195">
        <f>VLOOKUP(B16,K_6!$B$4:$H$127,7,FALSE)</f>
        <v>35588.552120141343</v>
      </c>
      <c r="Y16" s="198">
        <f>VLOOKUP(B16,K_7!$B$4:$H$124,6,FALSE)</f>
        <v>9</v>
      </c>
      <c r="Z16" s="195">
        <f>VLOOKUP(B16,K_7!$B$4:$H$124,7,FALSE)</f>
        <v>134287.47</v>
      </c>
      <c r="AA16" s="198">
        <f>VLOOKUP(B16,K_8!$B$4:$H$124,6,FALSE)</f>
        <v>3</v>
      </c>
      <c r="AB16" s="195">
        <f>VLOOKUP(B16,K_8!$B$4:$H$124,7,FALSE)</f>
        <v>33021.509016393444</v>
      </c>
      <c r="AC16" s="195">
        <f>VLOOKUP(B16,'K_9.1'!$B$4:$G$121,5,FALSE)</f>
        <v>5</v>
      </c>
      <c r="AD16" s="195">
        <f>VLOOKUP(B16,'K_9.1'!$B$4:$G$121,6,FALSE)</f>
        <v>32263.823480118896</v>
      </c>
      <c r="AE16" s="195">
        <f>VLOOKUP(B16,'K_9.2'!$B$4:$G$121,5,FALSE)</f>
        <v>5</v>
      </c>
      <c r="AF16" s="195">
        <f>VLOOKUP(B16,'K_9.2'!$B$4:$G$121,6,FALSE)</f>
        <v>34127.74301495355</v>
      </c>
      <c r="AG16" s="198">
        <f>VLOOKUP(B16,'K_9.3'!$B$4:$H$124,6,FALSE)</f>
        <v>5</v>
      </c>
      <c r="AH16" s="195">
        <f>VLOOKUP(B16,'K_9.3'!$B$4:$H$124,7,FALSE)</f>
        <v>30519.879545454547</v>
      </c>
      <c r="AI16" s="198" t="str">
        <f>VLOOKUP(B16,'K_10.1'!$B$4:$H$124,6,FALSE)</f>
        <v>5</v>
      </c>
      <c r="AJ16" s="195">
        <f>VLOOKUP(B16,'K_10.1'!$B$4:$H$124,7,FALSE)</f>
        <v>44882.175802139034</v>
      </c>
      <c r="AK16" s="198">
        <f>VLOOKUP(B16,'K_10.2'!$B$4:$K$124,9,FALSE)</f>
        <v>5</v>
      </c>
      <c r="AL16" s="195">
        <f>VLOOKUP(B16,'K_10.2'!$B$4:$K$124,10,FALSE)</f>
        <v>45285.792491007196</v>
      </c>
      <c r="AM16" s="195">
        <f t="shared" si="0"/>
        <v>61.5</v>
      </c>
      <c r="AN16" s="199">
        <f t="shared" si="1"/>
        <v>602976.7575538106</v>
      </c>
      <c r="AO16" s="199">
        <f t="shared" si="2"/>
        <v>683533.30185047945</v>
      </c>
      <c r="AP16" s="174">
        <f t="shared" si="3"/>
        <v>882560</v>
      </c>
      <c r="AQ16" s="175">
        <f t="shared" si="4"/>
        <v>-199026.69814952055</v>
      </c>
      <c r="AR16" s="174">
        <v>61.5</v>
      </c>
      <c r="AS16" s="175">
        <f t="shared" si="11"/>
        <v>70545.840387048025</v>
      </c>
      <c r="AT16" s="174">
        <f>AS16+AO16</f>
        <v>754079.14223752753</v>
      </c>
      <c r="AU16" s="175">
        <f t="shared" si="7"/>
        <v>-128480.85776247247</v>
      </c>
      <c r="AV16" s="174">
        <v>61.5</v>
      </c>
      <c r="AW16" s="175">
        <f t="shared" si="12"/>
        <v>3675.3513950697529</v>
      </c>
      <c r="AX16" s="182">
        <v>757754.49363259727</v>
      </c>
      <c r="AY16" s="58">
        <f>final_payment!BC15</f>
        <v>757754.49</v>
      </c>
    </row>
    <row r="17" spans="1:51" x14ac:dyDescent="0.35">
      <c r="A17" s="166"/>
      <c r="B17" s="165" t="s">
        <v>157</v>
      </c>
      <c r="C17" s="172" t="s">
        <v>11</v>
      </c>
      <c r="D17" s="172" t="s">
        <v>550</v>
      </c>
      <c r="E17" s="173">
        <f>VLOOKUP(B17,PopUC!$B$4:$D$117,3,FALSE)</f>
        <v>16062</v>
      </c>
      <c r="F17" s="195">
        <f>VLOOKUP(B17,PopUC!$B$4:$G$117,6,FALSE)</f>
        <v>113471.82661870444</v>
      </c>
      <c r="G17" s="196">
        <f>VLOOKUP(B17,'K_1.1'!$B$4:$H$127,6,FALSE)</f>
        <v>5</v>
      </c>
      <c r="H17" s="195">
        <f>VLOOKUP(B17,'K_1.1'!$B$4:$H$127,7,FALSE)</f>
        <v>41860.183915211972</v>
      </c>
      <c r="I17" s="196" t="str">
        <f>VLOOKUP(B17,'K_1.2'!$B$4:$H$127,6,FALSE)</f>
        <v>1</v>
      </c>
      <c r="J17" s="195">
        <f>VLOOKUP(B17,'K_1.2'!$B$4:$H$127,7,FALSE)</f>
        <v>12163.720108695652</v>
      </c>
      <c r="K17" s="196" t="str">
        <f>VLOOKUP(B17,'K_2.1'!$B$4:$H$127,6,FALSE)</f>
        <v>5</v>
      </c>
      <c r="L17" s="195">
        <f>VLOOKUP(B17,'K_2.1'!$B$4:$H$127,7,FALSE)</f>
        <v>42388.721590909088</v>
      </c>
      <c r="M17" s="197" t="str">
        <f>VLOOKUP(B17,'K_2.2'!$B$4:$H$127,6,FALSE)</f>
        <v>3</v>
      </c>
      <c r="N17" s="195">
        <f>VLOOKUP(B17,'K_2.2'!$B$4:$H$127,7,FALSE)</f>
        <v>31872.026107594938</v>
      </c>
      <c r="O17" s="197" t="str">
        <f>VLOOKUP(B17,K_3!$B$4:$H$127,6,FALSE)</f>
        <v>4</v>
      </c>
      <c r="P17" s="195">
        <f>VLOOKUP(B17,K_3!$B$4:$H$127,7,FALSE)</f>
        <v>50484.011278195489</v>
      </c>
      <c r="Q17" s="195">
        <f>VLOOKUP(B17,'K_4.1'!$B$4:$H$115,6,FALSE)</f>
        <v>0</v>
      </c>
      <c r="R17" s="195">
        <f>VLOOKUP(B17,'K_4.1'!$B$4:$H$115,7,FALSE)</f>
        <v>0</v>
      </c>
      <c r="S17" s="195">
        <f>VLOOKUP(B17,'K_4.2'!$B$4:$H$127,6,FALSE)</f>
        <v>0.5</v>
      </c>
      <c r="T17" s="195">
        <f>VLOOKUP(B17,'K_4.2'!$B$4:$H$127,7,FALSE)</f>
        <v>10426.045807453416</v>
      </c>
      <c r="U17" s="198">
        <f>VLOOKUP(B17,K_5!$B$4:$H$131,6,FALSE)</f>
        <v>4</v>
      </c>
      <c r="V17" s="195">
        <f>VLOOKUP(B17,K_5!$B$4:$H$131,7,FALSE)</f>
        <v>37827.456338028169</v>
      </c>
      <c r="W17" s="198" t="str">
        <f>VLOOKUP(B17,K_6!$B$4:$H$127,6,FALSE)</f>
        <v>3</v>
      </c>
      <c r="X17" s="195">
        <f>VLOOKUP(B17,K_6!$B$4:$H$127,7,FALSE)</f>
        <v>35588.552120141343</v>
      </c>
      <c r="Y17" s="198">
        <f>VLOOKUP(B17,K_7!$B$4:$H$124,6,FALSE)</f>
        <v>6</v>
      </c>
      <c r="Z17" s="195">
        <f>VLOOKUP(B17,K_7!$B$4:$H$124,7,FALSE)</f>
        <v>89524.98</v>
      </c>
      <c r="AA17" s="198">
        <f>VLOOKUP(B17,K_8!$B$4:$H$124,6,FALSE)</f>
        <v>3</v>
      </c>
      <c r="AB17" s="195">
        <f>VLOOKUP(B17,K_8!$B$4:$H$124,7,FALSE)</f>
        <v>33021.509016393444</v>
      </c>
      <c r="AC17" s="195">
        <f>VLOOKUP(B17,'K_9.1'!$B$4:$G$121,5,FALSE)</f>
        <v>5</v>
      </c>
      <c r="AD17" s="195">
        <f>VLOOKUP(B17,'K_9.1'!$B$4:$G$121,6,FALSE)</f>
        <v>32263.823480118896</v>
      </c>
      <c r="AE17" s="195">
        <f>VLOOKUP(B17,'K_9.2'!$B$4:$G$121,5,FALSE)</f>
        <v>5</v>
      </c>
      <c r="AF17" s="195">
        <f>VLOOKUP(B17,'K_9.2'!$B$4:$G$121,6,FALSE)</f>
        <v>34127.74301495355</v>
      </c>
      <c r="AG17" s="198">
        <f>VLOOKUP(B17,'K_9.3'!$B$4:$H$124,6,FALSE)</f>
        <v>5</v>
      </c>
      <c r="AH17" s="195">
        <f>VLOOKUP(B17,'K_9.3'!$B$4:$H$124,7,FALSE)</f>
        <v>30519.879545454547</v>
      </c>
      <c r="AI17" s="198" t="str">
        <f>VLOOKUP(B17,'K_10.1'!$B$4:$H$124,6,FALSE)</f>
        <v>5</v>
      </c>
      <c r="AJ17" s="195">
        <f>VLOOKUP(B17,'K_10.1'!$B$4:$H$124,7,FALSE)</f>
        <v>44882.175802139034</v>
      </c>
      <c r="AK17" s="198">
        <f>VLOOKUP(B17,'K_10.2'!$B$4:$K$124,9,FALSE)</f>
        <v>5</v>
      </c>
      <c r="AL17" s="195">
        <f>VLOOKUP(B17,'K_10.2'!$B$4:$K$124,10,FALSE)</f>
        <v>45285.792491007196</v>
      </c>
      <c r="AM17" s="195">
        <f t="shared" si="0"/>
        <v>59.5</v>
      </c>
      <c r="AN17" s="199">
        <f t="shared" si="1"/>
        <v>572236.62061629677</v>
      </c>
      <c r="AO17" s="199">
        <f t="shared" si="2"/>
        <v>685708.44723500113</v>
      </c>
      <c r="AP17" s="174">
        <f t="shared" si="3"/>
        <v>1284960</v>
      </c>
      <c r="AQ17" s="175">
        <f t="shared" si="4"/>
        <v>-599251.55276499887</v>
      </c>
      <c r="AR17" s="174">
        <v>59.5</v>
      </c>
      <c r="AS17" s="175">
        <f t="shared" si="11"/>
        <v>68251.666715924497</v>
      </c>
      <c r="AT17" s="174">
        <f>AS17+AO17</f>
        <v>753960.11395092565</v>
      </c>
      <c r="AU17" s="175">
        <f t="shared" si="7"/>
        <v>-530999.88604907435</v>
      </c>
      <c r="AV17" s="174">
        <v>59.5</v>
      </c>
      <c r="AW17" s="175">
        <f t="shared" si="12"/>
        <v>3555.8277724658587</v>
      </c>
      <c r="AX17" s="182">
        <v>757515.94172339153</v>
      </c>
      <c r="AY17" s="58">
        <f>final_payment!BC16</f>
        <v>757515.94</v>
      </c>
    </row>
    <row r="18" spans="1:51" x14ac:dyDescent="0.35">
      <c r="A18" s="166"/>
      <c r="B18" s="165" t="s">
        <v>158</v>
      </c>
      <c r="C18" s="172" t="s">
        <v>12</v>
      </c>
      <c r="D18" s="172" t="s">
        <v>550</v>
      </c>
      <c r="E18" s="173">
        <f>VLOOKUP(B18,PopUC!$B$4:$D$117,3,FALSE)</f>
        <v>8582</v>
      </c>
      <c r="F18" s="195">
        <f>VLOOKUP(B18,PopUC!$B$4:$G$117,6,FALSE)</f>
        <v>63175.932122883838</v>
      </c>
      <c r="G18" s="196">
        <f>VLOOKUP(B18,'K_1.1'!$B$4:$H$127,6,FALSE)</f>
        <v>5</v>
      </c>
      <c r="H18" s="195">
        <f>VLOOKUP(B18,'K_1.1'!$B$4:$H$127,7,FALSE)</f>
        <v>41860.183915211972</v>
      </c>
      <c r="I18" s="196" t="str">
        <f>VLOOKUP(B18,'K_1.2'!$B$4:$H$127,6,FALSE)</f>
        <v>1</v>
      </c>
      <c r="J18" s="195">
        <f>VLOOKUP(B18,'K_1.2'!$B$4:$H$127,7,FALSE)</f>
        <v>12163.720108695652</v>
      </c>
      <c r="K18" s="196" t="str">
        <f>VLOOKUP(B18,'K_2.1'!$B$4:$H$127,6,FALSE)</f>
        <v>5</v>
      </c>
      <c r="L18" s="195">
        <f>VLOOKUP(B18,'K_2.1'!$B$4:$H$127,7,FALSE)</f>
        <v>42388.721590909088</v>
      </c>
      <c r="M18" s="197" t="str">
        <f>VLOOKUP(B18,'K_2.2'!$B$4:$H$127,6,FALSE)</f>
        <v>1</v>
      </c>
      <c r="N18" s="195">
        <f>VLOOKUP(B18,'K_2.2'!$B$4:$H$127,7,FALSE)</f>
        <v>10624.008702531646</v>
      </c>
      <c r="O18" s="197" t="str">
        <f>VLOOKUP(B18,K_3!$B$4:$H$127,6,FALSE)</f>
        <v>1</v>
      </c>
      <c r="P18" s="195">
        <f>VLOOKUP(B18,K_3!$B$4:$H$127,7,FALSE)</f>
        <v>12621.002819548872</v>
      </c>
      <c r="Q18" s="195">
        <f>VLOOKUP(B18,'K_4.1'!$B$4:$H$115,6,FALSE)</f>
        <v>1.5</v>
      </c>
      <c r="R18" s="195">
        <f>VLOOKUP(B18,'K_4.1'!$B$4:$H$115,7,FALSE)</f>
        <v>27074.086693548386</v>
      </c>
      <c r="S18" s="195">
        <f>VLOOKUP(B18,'K_4.2'!$B$4:$H$127,6,FALSE)</f>
        <v>0.5</v>
      </c>
      <c r="T18" s="195">
        <f>VLOOKUP(B18,'K_4.2'!$B$4:$H$127,7,FALSE)</f>
        <v>10426.045807453416</v>
      </c>
      <c r="U18" s="198">
        <f>VLOOKUP(B18,K_5!$B$4:$H$131,6,FALSE)</f>
        <v>2</v>
      </c>
      <c r="V18" s="195">
        <f>VLOOKUP(B18,K_5!$B$4:$H$131,7,FALSE)</f>
        <v>18913.728169014084</v>
      </c>
      <c r="W18" s="198" t="str">
        <f>VLOOKUP(B18,K_6!$B$4:$H$127,6,FALSE)</f>
        <v>2</v>
      </c>
      <c r="X18" s="195">
        <f>VLOOKUP(B18,K_6!$B$4:$H$127,7,FALSE)</f>
        <v>23725.701413427563</v>
      </c>
      <c r="Y18" s="198">
        <f>VLOOKUP(B18,K_7!$B$4:$H$124,6,FALSE)</f>
        <v>15</v>
      </c>
      <c r="Z18" s="195">
        <f>VLOOKUP(B18,K_7!$B$4:$H$124,7,FALSE)</f>
        <v>223812.45</v>
      </c>
      <c r="AA18" s="198">
        <f>VLOOKUP(B18,K_8!$B$4:$H$124,6,FALSE)</f>
        <v>3</v>
      </c>
      <c r="AB18" s="195">
        <f>VLOOKUP(B18,K_8!$B$4:$H$124,7,FALSE)</f>
        <v>33021.509016393444</v>
      </c>
      <c r="AC18" s="195">
        <f>VLOOKUP(B18,'K_9.1'!$B$4:$G$121,5,FALSE)</f>
        <v>5</v>
      </c>
      <c r="AD18" s="195">
        <f>VLOOKUP(B18,'K_9.1'!$B$4:$G$121,6,FALSE)</f>
        <v>32263.823480118896</v>
      </c>
      <c r="AE18" s="195">
        <f>VLOOKUP(B18,'K_9.2'!$B$4:$G$121,5,FALSE)</f>
        <v>5</v>
      </c>
      <c r="AF18" s="195">
        <f>VLOOKUP(B18,'K_9.2'!$B$4:$G$121,6,FALSE)</f>
        <v>34127.74301495355</v>
      </c>
      <c r="AG18" s="198">
        <f>VLOOKUP(B18,'K_9.3'!$B$4:$H$124,6,FALSE)</f>
        <v>5</v>
      </c>
      <c r="AH18" s="195">
        <f>VLOOKUP(B18,'K_9.3'!$B$4:$H$124,7,FALSE)</f>
        <v>30519.879545454547</v>
      </c>
      <c r="AI18" s="198" t="str">
        <f>VLOOKUP(B18,'K_10.1'!$B$4:$H$124,6,FALSE)</f>
        <v>5</v>
      </c>
      <c r="AJ18" s="195">
        <f>VLOOKUP(B18,'K_10.1'!$B$4:$H$124,7,FALSE)</f>
        <v>44882.175802139034</v>
      </c>
      <c r="AK18" s="198">
        <f>VLOOKUP(B18,'K_10.2'!$B$4:$K$124,9,FALSE)</f>
        <v>5</v>
      </c>
      <c r="AL18" s="195">
        <f>VLOOKUP(B18,'K_10.2'!$B$4:$K$124,10,FALSE)</f>
        <v>45285.792491007196</v>
      </c>
      <c r="AM18" s="195">
        <f t="shared" si="0"/>
        <v>62</v>
      </c>
      <c r="AN18" s="199">
        <f t="shared" si="1"/>
        <v>643710.57257040741</v>
      </c>
      <c r="AO18" s="199">
        <f t="shared" si="2"/>
        <v>706886.50469329127</v>
      </c>
      <c r="AP18" s="174">
        <f t="shared" si="3"/>
        <v>686560</v>
      </c>
      <c r="AQ18" s="175">
        <f t="shared" si="4"/>
        <v>20326.504693291266</v>
      </c>
      <c r="AR18" s="174">
        <v>0</v>
      </c>
      <c r="AS18" s="175">
        <f t="shared" si="11"/>
        <v>0</v>
      </c>
      <c r="AT18" s="174">
        <v>686560</v>
      </c>
      <c r="AU18" s="175">
        <f t="shared" si="7"/>
        <v>0</v>
      </c>
      <c r="AV18" s="172"/>
      <c r="AW18" s="175">
        <f t="shared" si="12"/>
        <v>0</v>
      </c>
      <c r="AX18" s="183">
        <v>686560</v>
      </c>
      <c r="AY18" s="58">
        <f>final_payment!BC17</f>
        <v>686560</v>
      </c>
    </row>
    <row r="19" spans="1:51" x14ac:dyDescent="0.35">
      <c r="A19" s="166"/>
      <c r="B19" s="165" t="s">
        <v>159</v>
      </c>
      <c r="C19" s="172" t="s">
        <v>13</v>
      </c>
      <c r="D19" s="172" t="s">
        <v>550</v>
      </c>
      <c r="E19" s="173">
        <f>VLOOKUP(B19,PopUC!$B$4:$D$117,3,FALSE)</f>
        <v>10980</v>
      </c>
      <c r="F19" s="195">
        <f>VLOOKUP(B19,PopUC!$B$4:$G$117,6,FALSE)</f>
        <v>87347.122306855163</v>
      </c>
      <c r="G19" s="196">
        <f>VLOOKUP(B19,'K_1.1'!$B$4:$H$127,6,FALSE)</f>
        <v>5</v>
      </c>
      <c r="H19" s="195">
        <f>VLOOKUP(B19,'K_1.1'!$B$4:$H$127,7,FALSE)</f>
        <v>41860.183915211972</v>
      </c>
      <c r="I19" s="196" t="str">
        <f>VLOOKUP(B19,'K_1.2'!$B$4:$H$127,6,FALSE)</f>
        <v>1</v>
      </c>
      <c r="J19" s="195">
        <f>VLOOKUP(B19,'K_1.2'!$B$4:$H$127,7,FALSE)</f>
        <v>12163.720108695652</v>
      </c>
      <c r="K19" s="196" t="str">
        <f>VLOOKUP(B19,'K_2.1'!$B$4:$H$127,6,FALSE)</f>
        <v>5</v>
      </c>
      <c r="L19" s="195">
        <f>VLOOKUP(B19,'K_2.1'!$B$4:$H$127,7,FALSE)</f>
        <v>42388.721590909088</v>
      </c>
      <c r="M19" s="197" t="str">
        <f>VLOOKUP(B19,'K_2.2'!$B$4:$H$127,6,FALSE)</f>
        <v>4</v>
      </c>
      <c r="N19" s="195">
        <f>VLOOKUP(B19,'K_2.2'!$B$4:$H$127,7,FALSE)</f>
        <v>42496.034810126584</v>
      </c>
      <c r="O19" s="197" t="str">
        <f>VLOOKUP(B19,K_3!$B$4:$H$127,6,FALSE)</f>
        <v>5</v>
      </c>
      <c r="P19" s="195">
        <f>VLOOKUP(B19,K_3!$B$4:$H$127,7,FALSE)</f>
        <v>63105.014097744359</v>
      </c>
      <c r="Q19" s="195">
        <f>VLOOKUP(B19,'K_4.1'!$B$4:$H$115,6,FALSE)</f>
        <v>1.5</v>
      </c>
      <c r="R19" s="195">
        <f>VLOOKUP(B19,'K_4.1'!$B$4:$H$115,7,FALSE)</f>
        <v>27074.086693548386</v>
      </c>
      <c r="S19" s="195">
        <f>VLOOKUP(B19,'K_4.2'!$B$4:$H$127,6,FALSE)</f>
        <v>0.5</v>
      </c>
      <c r="T19" s="195">
        <f>VLOOKUP(B19,'K_4.2'!$B$4:$H$127,7,FALSE)</f>
        <v>10426.045807453416</v>
      </c>
      <c r="U19" s="198">
        <f>VLOOKUP(B19,K_5!$B$4:$H$131,6,FALSE)</f>
        <v>2</v>
      </c>
      <c r="V19" s="195">
        <f>VLOOKUP(B19,K_5!$B$4:$H$131,7,FALSE)</f>
        <v>18913.728169014084</v>
      </c>
      <c r="W19" s="198" t="str">
        <f>VLOOKUP(B19,K_6!$B$4:$H$127,6,FALSE)</f>
        <v>3</v>
      </c>
      <c r="X19" s="195">
        <f>VLOOKUP(B19,K_6!$B$4:$H$127,7,FALSE)</f>
        <v>35588.552120141343</v>
      </c>
      <c r="Y19" s="198">
        <f>VLOOKUP(B19,K_7!$B$4:$H$124,6,FALSE)</f>
        <v>9</v>
      </c>
      <c r="Z19" s="195">
        <f>VLOOKUP(B19,K_7!$B$4:$H$124,7,FALSE)</f>
        <v>134287.47</v>
      </c>
      <c r="AA19" s="198">
        <f>VLOOKUP(B19,K_8!$B$4:$H$124,6,FALSE)</f>
        <v>6</v>
      </c>
      <c r="AB19" s="195">
        <f>VLOOKUP(B19,K_8!$B$4:$H$124,7,FALSE)</f>
        <v>66043.018032786887</v>
      </c>
      <c r="AC19" s="195">
        <f>VLOOKUP(B19,'K_9.1'!$B$4:$G$121,5,FALSE)</f>
        <v>5</v>
      </c>
      <c r="AD19" s="195">
        <f>VLOOKUP(B19,'K_9.1'!$B$4:$G$121,6,FALSE)</f>
        <v>32263.823480118896</v>
      </c>
      <c r="AE19" s="195">
        <f>VLOOKUP(B19,'K_9.2'!$B$4:$G$121,5,FALSE)</f>
        <v>5</v>
      </c>
      <c r="AF19" s="195">
        <f>VLOOKUP(B19,'K_9.2'!$B$4:$G$121,6,FALSE)</f>
        <v>34127.74301495355</v>
      </c>
      <c r="AG19" s="198">
        <f>VLOOKUP(B19,'K_9.3'!$B$4:$H$124,6,FALSE)</f>
        <v>5</v>
      </c>
      <c r="AH19" s="195">
        <f>VLOOKUP(B19,'K_9.3'!$B$4:$H$124,7,FALSE)</f>
        <v>30519.879545454547</v>
      </c>
      <c r="AI19" s="198" t="str">
        <f>VLOOKUP(B19,'K_10.1'!$B$4:$H$124,6,FALSE)</f>
        <v>5</v>
      </c>
      <c r="AJ19" s="195">
        <f>VLOOKUP(B19,'K_10.1'!$B$4:$H$124,7,FALSE)</f>
        <v>44882.175802139034</v>
      </c>
      <c r="AK19" s="198">
        <f>VLOOKUP(B19,'K_10.2'!$B$4:$K$124,9,FALSE)</f>
        <v>5</v>
      </c>
      <c r="AL19" s="195">
        <f>VLOOKUP(B19,'K_10.2'!$B$4:$K$124,10,FALSE)</f>
        <v>45285.792491007196</v>
      </c>
      <c r="AM19" s="195">
        <f t="shared" si="0"/>
        <v>67</v>
      </c>
      <c r="AN19" s="199">
        <f t="shared" si="1"/>
        <v>681425.989679305</v>
      </c>
      <c r="AO19" s="199">
        <f t="shared" si="2"/>
        <v>768773.11198616005</v>
      </c>
      <c r="AP19" s="174">
        <f t="shared" si="3"/>
        <v>878400</v>
      </c>
      <c r="AQ19" s="175">
        <f t="shared" si="4"/>
        <v>-109626.88801383995</v>
      </c>
      <c r="AR19" s="174">
        <v>67</v>
      </c>
      <c r="AS19" s="175">
        <f t="shared" si="11"/>
        <v>76854.817982637673</v>
      </c>
      <c r="AT19" s="174">
        <f>AS19+AO19</f>
        <v>845627.92996879772</v>
      </c>
      <c r="AU19" s="175">
        <f t="shared" si="7"/>
        <v>-32772.070031202282</v>
      </c>
      <c r="AV19" s="174">
        <v>67</v>
      </c>
      <c r="AW19" s="175">
        <f t="shared" si="12"/>
        <v>4004.0413572304633</v>
      </c>
      <c r="AX19" s="182">
        <v>849631.97132602823</v>
      </c>
      <c r="AY19" s="58">
        <f>final_payment!BC18</f>
        <v>849631.98</v>
      </c>
    </row>
    <row r="20" spans="1:51" x14ac:dyDescent="0.35">
      <c r="A20" s="166"/>
      <c r="B20" s="165" t="s">
        <v>160</v>
      </c>
      <c r="C20" s="172" t="s">
        <v>14</v>
      </c>
      <c r="D20" s="172" t="s">
        <v>550</v>
      </c>
      <c r="E20" s="173">
        <f>VLOOKUP(B20,PopUC!$B$4:$D$117,3,FALSE)</f>
        <v>6263</v>
      </c>
      <c r="F20" s="195">
        <f>VLOOKUP(B20,PopUC!$B$4:$G$117,6,FALSE)</f>
        <v>40155.739687386878</v>
      </c>
      <c r="G20" s="196">
        <f>VLOOKUP(B20,'K_1.1'!$B$4:$H$127,6,FALSE)</f>
        <v>2</v>
      </c>
      <c r="H20" s="195">
        <f>VLOOKUP(B20,'K_1.1'!$B$4:$H$127,7,FALSE)</f>
        <v>16744.073566084789</v>
      </c>
      <c r="I20" s="196" t="str">
        <f>VLOOKUP(B20,'K_1.2'!$B$4:$H$127,6,FALSE)</f>
        <v>1</v>
      </c>
      <c r="J20" s="195">
        <f>VLOOKUP(B20,'K_1.2'!$B$4:$H$127,7,FALSE)</f>
        <v>12163.720108695652</v>
      </c>
      <c r="K20" s="196" t="str">
        <f>VLOOKUP(B20,'K_2.1'!$B$4:$H$127,6,FALSE)</f>
        <v>3</v>
      </c>
      <c r="L20" s="195">
        <f>VLOOKUP(B20,'K_2.1'!$B$4:$H$127,7,FALSE)</f>
        <v>25433.232954545456</v>
      </c>
      <c r="M20" s="197" t="str">
        <f>VLOOKUP(B20,'K_2.2'!$B$4:$H$127,6,FALSE)</f>
        <v>3</v>
      </c>
      <c r="N20" s="195">
        <f>VLOOKUP(B20,'K_2.2'!$B$4:$H$127,7,FALSE)</f>
        <v>31872.026107594938</v>
      </c>
      <c r="O20" s="197" t="str">
        <f>VLOOKUP(B20,K_3!$B$4:$H$127,6,FALSE)</f>
        <v>5</v>
      </c>
      <c r="P20" s="195">
        <f>VLOOKUP(B20,K_3!$B$4:$H$127,7,FALSE)</f>
        <v>63105.014097744359</v>
      </c>
      <c r="Q20" s="195">
        <f>VLOOKUP(B20,'K_4.1'!$B$4:$H$115,6,FALSE)</f>
        <v>1.5</v>
      </c>
      <c r="R20" s="195">
        <f>VLOOKUP(B20,'K_4.1'!$B$4:$H$115,7,FALSE)</f>
        <v>27074.086693548386</v>
      </c>
      <c r="S20" s="195">
        <f>VLOOKUP(B20,'K_4.2'!$B$4:$H$127,6,FALSE)</f>
        <v>0.5</v>
      </c>
      <c r="T20" s="195">
        <f>VLOOKUP(B20,'K_4.2'!$B$4:$H$127,7,FALSE)</f>
        <v>10426.045807453416</v>
      </c>
      <c r="U20" s="198">
        <f>VLOOKUP(B20,K_5!$B$4:$H$131,6,FALSE)</f>
        <v>1</v>
      </c>
      <c r="V20" s="195">
        <f>VLOOKUP(B20,K_5!$B$4:$H$131,7,FALSE)</f>
        <v>9456.8640845070422</v>
      </c>
      <c r="W20" s="198" t="str">
        <f>VLOOKUP(B20,K_6!$B$4:$H$127,6,FALSE)</f>
        <v>3</v>
      </c>
      <c r="X20" s="195">
        <f>VLOOKUP(B20,K_6!$B$4:$H$127,7,FALSE)</f>
        <v>35588.552120141343</v>
      </c>
      <c r="Y20" s="198">
        <f>VLOOKUP(B20,K_7!$B$4:$H$124,6,FALSE)</f>
        <v>6</v>
      </c>
      <c r="Z20" s="195">
        <f>VLOOKUP(B20,K_7!$B$4:$H$124,7,FALSE)</f>
        <v>89524.98</v>
      </c>
      <c r="AA20" s="198">
        <f>VLOOKUP(B20,K_8!$B$4:$H$124,6,FALSE)</f>
        <v>3</v>
      </c>
      <c r="AB20" s="195">
        <f>VLOOKUP(B20,K_8!$B$4:$H$124,7,FALSE)</f>
        <v>33021.509016393444</v>
      </c>
      <c r="AC20" s="195">
        <f>VLOOKUP(B20,'K_9.1'!$B$4:$G$121,5,FALSE)</f>
        <v>5</v>
      </c>
      <c r="AD20" s="195">
        <f>VLOOKUP(B20,'K_9.1'!$B$4:$G$121,6,FALSE)</f>
        <v>32263.823480118896</v>
      </c>
      <c r="AE20" s="195">
        <f>VLOOKUP(B20,'K_9.2'!$B$4:$G$121,5,FALSE)</f>
        <v>5</v>
      </c>
      <c r="AF20" s="195">
        <f>VLOOKUP(B20,'K_9.2'!$B$4:$G$121,6,FALSE)</f>
        <v>34127.74301495355</v>
      </c>
      <c r="AG20" s="198">
        <f>VLOOKUP(B20,'K_9.3'!$B$4:$H$124,6,FALSE)</f>
        <v>5</v>
      </c>
      <c r="AH20" s="195">
        <f>VLOOKUP(B20,'K_9.3'!$B$4:$H$124,7,FALSE)</f>
        <v>30519.879545454547</v>
      </c>
      <c r="AI20" s="198" t="str">
        <f>VLOOKUP(B20,'K_10.1'!$B$4:$H$124,6,FALSE)</f>
        <v>5</v>
      </c>
      <c r="AJ20" s="195">
        <f>VLOOKUP(B20,'K_10.1'!$B$4:$H$124,7,FALSE)</f>
        <v>44882.175802139034</v>
      </c>
      <c r="AK20" s="198">
        <f>VLOOKUP(B20,'K_10.2'!$B$4:$K$124,9,FALSE)</f>
        <v>5</v>
      </c>
      <c r="AL20" s="195">
        <f>VLOOKUP(B20,'K_10.2'!$B$4:$K$124,10,FALSE)</f>
        <v>45285.792491007196</v>
      </c>
      <c r="AM20" s="195">
        <f t="shared" si="0"/>
        <v>54</v>
      </c>
      <c r="AN20" s="199">
        <f t="shared" si="1"/>
        <v>541489.51889038202</v>
      </c>
      <c r="AO20" s="199">
        <f t="shared" si="2"/>
        <v>581645.25857776892</v>
      </c>
      <c r="AP20" s="174">
        <f t="shared" si="3"/>
        <v>501040</v>
      </c>
      <c r="AQ20" s="175">
        <f t="shared" si="4"/>
        <v>80605.258577768924</v>
      </c>
      <c r="AR20" s="174">
        <v>0</v>
      </c>
      <c r="AS20" s="175">
        <f t="shared" si="11"/>
        <v>0</v>
      </c>
      <c r="AT20" s="174">
        <v>501040</v>
      </c>
      <c r="AU20" s="175">
        <f t="shared" si="7"/>
        <v>0</v>
      </c>
      <c r="AV20" s="172"/>
      <c r="AW20" s="175">
        <f t="shared" si="12"/>
        <v>0</v>
      </c>
      <c r="AX20" s="183">
        <v>501040</v>
      </c>
      <c r="AY20" s="58">
        <f>final_payment!BC19</f>
        <v>501040</v>
      </c>
    </row>
    <row r="21" spans="1:51" x14ac:dyDescent="0.35">
      <c r="A21" s="166"/>
      <c r="B21" s="165" t="s">
        <v>161</v>
      </c>
      <c r="C21" s="172" t="s">
        <v>15</v>
      </c>
      <c r="D21" s="172" t="s">
        <v>550</v>
      </c>
      <c r="E21" s="173">
        <f>VLOOKUP(B21,PopUC!$B$4:$D$117,3,FALSE)</f>
        <v>8553</v>
      </c>
      <c r="F21" s="195">
        <f>VLOOKUP(B21,PopUC!$B$4:$G$117,6,FALSE)</f>
        <v>69563.352215291656</v>
      </c>
      <c r="G21" s="196">
        <f>VLOOKUP(B21,'K_1.1'!$B$4:$H$127,6,FALSE)</f>
        <v>5</v>
      </c>
      <c r="H21" s="195">
        <f>VLOOKUP(B21,'K_1.1'!$B$4:$H$127,7,FALSE)</f>
        <v>41860.183915211972</v>
      </c>
      <c r="I21" s="196" t="str">
        <f>VLOOKUP(B21,'K_1.2'!$B$4:$H$127,6,FALSE)</f>
        <v>1</v>
      </c>
      <c r="J21" s="195">
        <f>VLOOKUP(B21,'K_1.2'!$B$4:$H$127,7,FALSE)</f>
        <v>12163.720108695652</v>
      </c>
      <c r="K21" s="196" t="str">
        <f>VLOOKUP(B21,'K_2.1'!$B$4:$H$127,6,FALSE)</f>
        <v>5</v>
      </c>
      <c r="L21" s="195">
        <f>VLOOKUP(B21,'K_2.1'!$B$4:$H$127,7,FALSE)</f>
        <v>42388.721590909088</v>
      </c>
      <c r="M21" s="197" t="str">
        <f>VLOOKUP(B21,'K_2.2'!$B$4:$H$127,6,FALSE)</f>
        <v>2</v>
      </c>
      <c r="N21" s="195">
        <f>VLOOKUP(B21,'K_2.2'!$B$4:$H$127,7,FALSE)</f>
        <v>21248.017405063292</v>
      </c>
      <c r="O21" s="197" t="str">
        <f>VLOOKUP(B21,K_3!$B$4:$H$127,6,FALSE)</f>
        <v>3</v>
      </c>
      <c r="P21" s="195">
        <f>VLOOKUP(B21,K_3!$B$4:$H$127,7,FALSE)</f>
        <v>37863.008458646618</v>
      </c>
      <c r="Q21" s="195">
        <f>VLOOKUP(B21,'K_4.1'!$B$4:$H$115,6,FALSE)</f>
        <v>0.5</v>
      </c>
      <c r="R21" s="195">
        <f>VLOOKUP(B21,'K_4.1'!$B$4:$H$115,7,FALSE)</f>
        <v>9024.6955645161288</v>
      </c>
      <c r="S21" s="195">
        <f>VLOOKUP(B21,'K_4.2'!$B$4:$H$127,6,FALSE)</f>
        <v>0</v>
      </c>
      <c r="T21" s="195">
        <f>VLOOKUP(B21,'K_4.2'!$B$4:$H$127,7,FALSE)</f>
        <v>0</v>
      </c>
      <c r="U21" s="198">
        <f>VLOOKUP(B21,K_5!$B$4:$H$131,6,FALSE)</f>
        <v>4</v>
      </c>
      <c r="V21" s="195">
        <f>VLOOKUP(B21,K_5!$B$4:$H$131,7,FALSE)</f>
        <v>37827.456338028169</v>
      </c>
      <c r="W21" s="198" t="str">
        <f>VLOOKUP(B21,K_6!$B$4:$H$127,6,FALSE)</f>
        <v>2</v>
      </c>
      <c r="X21" s="195">
        <f>VLOOKUP(B21,K_6!$B$4:$H$127,7,FALSE)</f>
        <v>23725.701413427563</v>
      </c>
      <c r="Y21" s="198">
        <f>VLOOKUP(B21,K_7!$B$4:$H$124,6,FALSE)</f>
        <v>12</v>
      </c>
      <c r="Z21" s="195">
        <f>VLOOKUP(B21,K_7!$B$4:$H$124,7,FALSE)</f>
        <v>179049.96</v>
      </c>
      <c r="AA21" s="198">
        <f>VLOOKUP(B21,K_8!$B$4:$H$124,6,FALSE)</f>
        <v>9</v>
      </c>
      <c r="AB21" s="195">
        <f>VLOOKUP(B21,K_8!$B$4:$H$124,7,FALSE)</f>
        <v>99064.527049180324</v>
      </c>
      <c r="AC21" s="195">
        <f>VLOOKUP(B21,'K_9.1'!$B$4:$G$121,5,FALSE)</f>
        <v>5</v>
      </c>
      <c r="AD21" s="195">
        <f>VLOOKUP(B21,'K_9.1'!$B$4:$G$121,6,FALSE)</f>
        <v>32263.823480118896</v>
      </c>
      <c r="AE21" s="195">
        <f>VLOOKUP(B21,'K_9.2'!$B$4:$G$121,5,FALSE)</f>
        <v>5</v>
      </c>
      <c r="AF21" s="195">
        <f>VLOOKUP(B21,'K_9.2'!$B$4:$G$121,6,FALSE)</f>
        <v>34127.74301495355</v>
      </c>
      <c r="AG21" s="198">
        <f>VLOOKUP(B21,'K_9.3'!$B$4:$H$124,6,FALSE)</f>
        <v>5</v>
      </c>
      <c r="AH21" s="195">
        <f>VLOOKUP(B21,'K_9.3'!$B$4:$H$124,7,FALSE)</f>
        <v>30519.879545454547</v>
      </c>
      <c r="AI21" s="198" t="str">
        <f>VLOOKUP(B21,'K_10.1'!$B$4:$H$124,6,FALSE)</f>
        <v>5</v>
      </c>
      <c r="AJ21" s="195">
        <f>VLOOKUP(B21,'K_10.1'!$B$4:$H$124,7,FALSE)</f>
        <v>44882.175802139034</v>
      </c>
      <c r="AK21" s="198">
        <f>VLOOKUP(B21,'K_10.2'!$B$4:$K$124,9,FALSE)</f>
        <v>5</v>
      </c>
      <c r="AL21" s="195">
        <f>VLOOKUP(B21,'K_10.2'!$B$4:$K$124,10,FALSE)</f>
        <v>45285.792491007196</v>
      </c>
      <c r="AM21" s="195">
        <f t="shared" si="0"/>
        <v>68.5</v>
      </c>
      <c r="AN21" s="199">
        <f t="shared" si="1"/>
        <v>691295.40617735195</v>
      </c>
      <c r="AO21" s="199">
        <f t="shared" si="2"/>
        <v>760858.75839264365</v>
      </c>
      <c r="AP21" s="174">
        <f t="shared" si="3"/>
        <v>684240</v>
      </c>
      <c r="AQ21" s="175">
        <f t="shared" si="4"/>
        <v>76618.758392643649</v>
      </c>
      <c r="AR21" s="174">
        <v>0</v>
      </c>
      <c r="AS21" s="175">
        <f t="shared" si="11"/>
        <v>0</v>
      </c>
      <c r="AT21" s="174">
        <v>684240</v>
      </c>
      <c r="AU21" s="175">
        <f t="shared" si="7"/>
        <v>0</v>
      </c>
      <c r="AV21" s="172"/>
      <c r="AW21" s="175">
        <f t="shared" si="12"/>
        <v>0</v>
      </c>
      <c r="AX21" s="183">
        <v>684240</v>
      </c>
      <c r="AY21" s="58">
        <f>final_payment!BC20</f>
        <v>684240</v>
      </c>
    </row>
    <row r="22" spans="1:51" x14ac:dyDescent="0.35">
      <c r="A22" s="166"/>
      <c r="B22" s="165" t="s">
        <v>162</v>
      </c>
      <c r="C22" s="172" t="s">
        <v>16</v>
      </c>
      <c r="D22" s="172" t="s">
        <v>550</v>
      </c>
      <c r="E22" s="173">
        <f>VLOOKUP(B22,PopUC!$B$4:$D$117,3,FALSE)</f>
        <v>10912</v>
      </c>
      <c r="F22" s="195">
        <f>VLOOKUP(B22,PopUC!$B$4:$G$117,6,FALSE)</f>
        <v>94579.862026894843</v>
      </c>
      <c r="G22" s="196">
        <f>VLOOKUP(B22,'K_1.1'!$B$4:$H$127,6,FALSE)</f>
        <v>5</v>
      </c>
      <c r="H22" s="195">
        <f>VLOOKUP(B22,'K_1.1'!$B$4:$H$127,7,FALSE)</f>
        <v>41860.183915211972</v>
      </c>
      <c r="I22" s="196" t="str">
        <f>VLOOKUP(B22,'K_1.2'!$B$4:$H$127,6,FALSE)</f>
        <v>1</v>
      </c>
      <c r="J22" s="195">
        <f>VLOOKUP(B22,'K_1.2'!$B$4:$H$127,7,FALSE)</f>
        <v>12163.720108695652</v>
      </c>
      <c r="K22" s="196" t="str">
        <f>VLOOKUP(B22,'K_2.1'!$B$4:$H$127,6,FALSE)</f>
        <v>5</v>
      </c>
      <c r="L22" s="195">
        <f>VLOOKUP(B22,'K_2.1'!$B$4:$H$127,7,FALSE)</f>
        <v>42388.721590909088</v>
      </c>
      <c r="M22" s="197" t="str">
        <f>VLOOKUP(B22,'K_2.2'!$B$4:$H$127,6,FALSE)</f>
        <v>5</v>
      </c>
      <c r="N22" s="195">
        <f>VLOOKUP(B22,'K_2.2'!$B$4:$H$127,7,FALSE)</f>
        <v>53120.043512658231</v>
      </c>
      <c r="O22" s="197" t="str">
        <f>VLOOKUP(B22,K_3!$B$4:$H$127,6,FALSE)</f>
        <v>3</v>
      </c>
      <c r="P22" s="195">
        <f>VLOOKUP(B22,K_3!$B$4:$H$127,7,FALSE)</f>
        <v>37863.008458646618</v>
      </c>
      <c r="Q22" s="195">
        <f>VLOOKUP(B22,'K_4.1'!$B$4:$H$115,6,FALSE)</f>
        <v>0.5</v>
      </c>
      <c r="R22" s="195">
        <f>VLOOKUP(B22,'K_4.1'!$B$4:$H$115,7,FALSE)</f>
        <v>9024.6955645161288</v>
      </c>
      <c r="S22" s="195">
        <f>VLOOKUP(B22,'K_4.2'!$B$4:$H$127,6,FALSE)</f>
        <v>0.5</v>
      </c>
      <c r="T22" s="195">
        <f>VLOOKUP(B22,'K_4.2'!$B$4:$H$127,7,FALSE)</f>
        <v>10426.045807453416</v>
      </c>
      <c r="U22" s="198">
        <f>VLOOKUP(B22,K_5!$B$4:$H$131,6,FALSE)</f>
        <v>2</v>
      </c>
      <c r="V22" s="195">
        <f>VLOOKUP(B22,K_5!$B$4:$H$131,7,FALSE)</f>
        <v>18913.728169014084</v>
      </c>
      <c r="W22" s="198" t="str">
        <f>VLOOKUP(B22,K_6!$B$4:$H$127,6,FALSE)</f>
        <v>2</v>
      </c>
      <c r="X22" s="195">
        <f>VLOOKUP(B22,K_6!$B$4:$H$127,7,FALSE)</f>
        <v>23725.701413427563</v>
      </c>
      <c r="Y22" s="198">
        <f>VLOOKUP(B22,K_7!$B$4:$H$124,6,FALSE)</f>
        <v>15</v>
      </c>
      <c r="Z22" s="195">
        <f>VLOOKUP(B22,K_7!$B$4:$H$124,7,FALSE)</f>
        <v>223812.45</v>
      </c>
      <c r="AA22" s="198">
        <f>VLOOKUP(B22,K_8!$B$4:$H$124,6,FALSE)</f>
        <v>9</v>
      </c>
      <c r="AB22" s="195">
        <f>VLOOKUP(B22,K_8!$B$4:$H$124,7,FALSE)</f>
        <v>99064.527049180324</v>
      </c>
      <c r="AC22" s="195">
        <f>VLOOKUP(B22,'K_9.1'!$B$4:$G$121,5,FALSE)</f>
        <v>5</v>
      </c>
      <c r="AD22" s="195">
        <f>VLOOKUP(B22,'K_9.1'!$B$4:$G$121,6,FALSE)</f>
        <v>32263.823480118896</v>
      </c>
      <c r="AE22" s="195">
        <f>VLOOKUP(B22,'K_9.2'!$B$4:$G$121,5,FALSE)</f>
        <v>5</v>
      </c>
      <c r="AF22" s="195">
        <f>VLOOKUP(B22,'K_9.2'!$B$4:$G$121,6,FALSE)</f>
        <v>34127.74301495355</v>
      </c>
      <c r="AG22" s="198">
        <f>VLOOKUP(B22,'K_9.3'!$B$4:$H$124,6,FALSE)</f>
        <v>5</v>
      </c>
      <c r="AH22" s="195">
        <f>VLOOKUP(B22,'K_9.3'!$B$4:$H$124,7,FALSE)</f>
        <v>30519.879545454547</v>
      </c>
      <c r="AI22" s="198" t="str">
        <f>VLOOKUP(B22,'K_10.1'!$B$4:$H$124,6,FALSE)</f>
        <v>5</v>
      </c>
      <c r="AJ22" s="195">
        <f>VLOOKUP(B22,'K_10.1'!$B$4:$H$124,7,FALSE)</f>
        <v>44882.175802139034</v>
      </c>
      <c r="AK22" s="198">
        <f>VLOOKUP(B22,'K_10.2'!$B$4:$K$124,9,FALSE)</f>
        <v>5</v>
      </c>
      <c r="AL22" s="195">
        <f>VLOOKUP(B22,'K_10.2'!$B$4:$K$124,10,FALSE)</f>
        <v>45285.792491007196</v>
      </c>
      <c r="AM22" s="195">
        <f t="shared" si="0"/>
        <v>73</v>
      </c>
      <c r="AN22" s="199">
        <f t="shared" si="1"/>
        <v>759442.23992338637</v>
      </c>
      <c r="AO22" s="199">
        <f t="shared" si="2"/>
        <v>854022.10195028107</v>
      </c>
      <c r="AP22" s="174">
        <f t="shared" si="3"/>
        <v>872960</v>
      </c>
      <c r="AQ22" s="175">
        <f t="shared" si="4"/>
        <v>-18937.898049718933</v>
      </c>
      <c r="AR22" s="174">
        <v>73</v>
      </c>
      <c r="AS22" s="175">
        <f t="shared" si="11"/>
        <v>83737.338996008213</v>
      </c>
      <c r="AT22" s="174">
        <f>AS22+AO22</f>
        <v>937759.44094628934</v>
      </c>
      <c r="AU22" s="175">
        <f t="shared" si="7"/>
        <v>64799.440946289338</v>
      </c>
      <c r="AV22" s="172"/>
      <c r="AW22" s="175">
        <f t="shared" si="12"/>
        <v>0</v>
      </c>
      <c r="AX22" s="183">
        <v>872960</v>
      </c>
      <c r="AY22" s="58">
        <f>final_payment!BC21</f>
        <v>872960</v>
      </c>
    </row>
    <row r="23" spans="1:51" x14ac:dyDescent="0.35">
      <c r="A23" s="166"/>
      <c r="B23" s="165" t="s">
        <v>163</v>
      </c>
      <c r="C23" s="172" t="s">
        <v>17</v>
      </c>
      <c r="D23" s="172" t="s">
        <v>550</v>
      </c>
      <c r="E23" s="173">
        <f>VLOOKUP(B23,PopUC!$B$4:$D$117,3,FALSE)</f>
        <v>12640</v>
      </c>
      <c r="F23" s="195">
        <f>VLOOKUP(B23,PopUC!$B$4:$G$117,6,FALSE)</f>
        <v>90797.5034261728</v>
      </c>
      <c r="G23" s="196">
        <f>VLOOKUP(B23,'K_1.1'!$B$4:$H$127,6,FALSE)</f>
        <v>5</v>
      </c>
      <c r="H23" s="195">
        <f>VLOOKUP(B23,'K_1.1'!$B$4:$H$127,7,FALSE)</f>
        <v>41860.183915211972</v>
      </c>
      <c r="I23" s="196" t="str">
        <f>VLOOKUP(B23,'K_1.2'!$B$4:$H$127,6,FALSE)</f>
        <v>1</v>
      </c>
      <c r="J23" s="195">
        <f>VLOOKUP(B23,'K_1.2'!$B$4:$H$127,7,FALSE)</f>
        <v>12163.720108695652</v>
      </c>
      <c r="K23" s="196" t="str">
        <f>VLOOKUP(B23,'K_2.1'!$B$4:$H$127,6,FALSE)</f>
        <v>5</v>
      </c>
      <c r="L23" s="195">
        <f>VLOOKUP(B23,'K_2.1'!$B$4:$H$127,7,FALSE)</f>
        <v>42388.721590909088</v>
      </c>
      <c r="M23" s="197" t="str">
        <f>VLOOKUP(B23,'K_2.2'!$B$4:$H$127,6,FALSE)</f>
        <v>5</v>
      </c>
      <c r="N23" s="195">
        <f>VLOOKUP(B23,'K_2.2'!$B$4:$H$127,7,FALSE)</f>
        <v>53120.043512658231</v>
      </c>
      <c r="O23" s="197" t="str">
        <f>VLOOKUP(B23,K_3!$B$4:$H$127,6,FALSE)</f>
        <v>1</v>
      </c>
      <c r="P23" s="195">
        <f>VLOOKUP(B23,K_3!$B$4:$H$127,7,FALSE)</f>
        <v>12621.002819548872</v>
      </c>
      <c r="Q23" s="195">
        <f>VLOOKUP(B23,'K_4.1'!$B$4:$H$115,6,FALSE)</f>
        <v>0.5</v>
      </c>
      <c r="R23" s="195">
        <f>VLOOKUP(B23,'K_4.1'!$B$4:$H$115,7,FALSE)</f>
        <v>9024.6955645161288</v>
      </c>
      <c r="S23" s="195">
        <f>VLOOKUP(B23,'K_4.2'!$B$4:$H$127,6,FALSE)</f>
        <v>0</v>
      </c>
      <c r="T23" s="195">
        <f>VLOOKUP(B23,'K_4.2'!$B$4:$H$127,7,FALSE)</f>
        <v>0</v>
      </c>
      <c r="U23" s="198">
        <f>VLOOKUP(B23,K_5!$B$4:$H$131,6,FALSE)</f>
        <v>2</v>
      </c>
      <c r="V23" s="195">
        <f>VLOOKUP(B23,K_5!$B$4:$H$131,7,FALSE)</f>
        <v>18913.728169014084</v>
      </c>
      <c r="W23" s="198" t="str">
        <f>VLOOKUP(B23,K_6!$B$4:$H$127,6,FALSE)</f>
        <v>1</v>
      </c>
      <c r="X23" s="195">
        <f>VLOOKUP(B23,K_6!$B$4:$H$127,7,FALSE)</f>
        <v>11862.850706713782</v>
      </c>
      <c r="Y23" s="198">
        <f>VLOOKUP(B23,K_7!$B$4:$H$124,6,FALSE)</f>
        <v>9</v>
      </c>
      <c r="Z23" s="195">
        <f>VLOOKUP(B23,K_7!$B$4:$H$124,7,FALSE)</f>
        <v>134287.47</v>
      </c>
      <c r="AA23" s="198">
        <f>VLOOKUP(B23,K_8!$B$4:$H$124,6,FALSE)</f>
        <v>6</v>
      </c>
      <c r="AB23" s="195">
        <f>VLOOKUP(B23,K_8!$B$4:$H$124,7,FALSE)</f>
        <v>66043.018032786887</v>
      </c>
      <c r="AC23" s="195">
        <f>VLOOKUP(B23,'K_9.1'!$B$4:$G$121,5,FALSE)</f>
        <v>5</v>
      </c>
      <c r="AD23" s="195">
        <f>VLOOKUP(B23,'K_9.1'!$B$4:$G$121,6,FALSE)</f>
        <v>32263.823480118896</v>
      </c>
      <c r="AE23" s="195">
        <f>VLOOKUP(B23,'K_9.2'!$B$4:$G$121,5,FALSE)</f>
        <v>5</v>
      </c>
      <c r="AF23" s="195">
        <f>VLOOKUP(B23,'K_9.2'!$B$4:$G$121,6,FALSE)</f>
        <v>34127.74301495355</v>
      </c>
      <c r="AG23" s="198">
        <f>VLOOKUP(B23,'K_9.3'!$B$4:$H$124,6,FALSE)</f>
        <v>5</v>
      </c>
      <c r="AH23" s="195">
        <f>VLOOKUP(B23,'K_9.3'!$B$4:$H$124,7,FALSE)</f>
        <v>30519.879545454547</v>
      </c>
      <c r="AI23" s="198" t="str">
        <f>VLOOKUP(B23,'K_10.1'!$B$4:$H$124,6,FALSE)</f>
        <v>5</v>
      </c>
      <c r="AJ23" s="195">
        <f>VLOOKUP(B23,'K_10.1'!$B$4:$H$124,7,FALSE)</f>
        <v>44882.175802139034</v>
      </c>
      <c r="AK23" s="198">
        <f>VLOOKUP(B23,'K_10.2'!$B$4:$K$124,9,FALSE)</f>
        <v>5</v>
      </c>
      <c r="AL23" s="195">
        <f>VLOOKUP(B23,'K_10.2'!$B$4:$K$124,10,FALSE)</f>
        <v>45285.792491007196</v>
      </c>
      <c r="AM23" s="195">
        <f t="shared" si="0"/>
        <v>60.5</v>
      </c>
      <c r="AN23" s="199">
        <f t="shared" si="1"/>
        <v>589364.84875372797</v>
      </c>
      <c r="AO23" s="199">
        <f t="shared" si="2"/>
        <v>680162.35217990074</v>
      </c>
      <c r="AP23" s="174">
        <f t="shared" si="3"/>
        <v>1011200</v>
      </c>
      <c r="AQ23" s="175">
        <f t="shared" si="4"/>
        <v>-331037.64782009926</v>
      </c>
      <c r="AR23" s="174">
        <v>60.5</v>
      </c>
      <c r="AS23" s="175">
        <f t="shared" si="11"/>
        <v>69398.753551486254</v>
      </c>
      <c r="AT23" s="174">
        <f>AS23+AO23</f>
        <v>749561.10573138704</v>
      </c>
      <c r="AU23" s="175">
        <f t="shared" si="7"/>
        <v>-261638.89426861296</v>
      </c>
      <c r="AV23" s="174">
        <v>60.5</v>
      </c>
      <c r="AW23" s="175">
        <f t="shared" si="12"/>
        <v>3615.5895837678058</v>
      </c>
      <c r="AX23" s="182">
        <v>753176.69531515485</v>
      </c>
      <c r="AY23" s="58">
        <f>final_payment!BC22</f>
        <v>753176.69</v>
      </c>
    </row>
    <row r="24" spans="1:51" x14ac:dyDescent="0.35">
      <c r="A24" s="166"/>
      <c r="B24" s="165" t="s">
        <v>164</v>
      </c>
      <c r="C24" s="172" t="s">
        <v>18</v>
      </c>
      <c r="D24" s="172" t="s">
        <v>550</v>
      </c>
      <c r="E24" s="173">
        <f>VLOOKUP(B24,PopUC!$B$4:$D$117,3,FALSE)</f>
        <v>11235</v>
      </c>
      <c r="F24" s="195">
        <f>VLOOKUP(B24,PopUC!$B$4:$G$117,6,FALSE)</f>
        <v>90042.658348194076</v>
      </c>
      <c r="G24" s="196">
        <f>VLOOKUP(B24,'K_1.1'!$B$4:$H$127,6,FALSE)</f>
        <v>5</v>
      </c>
      <c r="H24" s="195">
        <f>VLOOKUP(B24,'K_1.1'!$B$4:$H$127,7,FALSE)</f>
        <v>41860.183915211972</v>
      </c>
      <c r="I24" s="196" t="str">
        <f>VLOOKUP(B24,'K_1.2'!$B$4:$H$127,6,FALSE)</f>
        <v>1</v>
      </c>
      <c r="J24" s="195">
        <f>VLOOKUP(B24,'K_1.2'!$B$4:$H$127,7,FALSE)</f>
        <v>12163.720108695652</v>
      </c>
      <c r="K24" s="196" t="str">
        <f>VLOOKUP(B24,'K_2.1'!$B$4:$H$127,6,FALSE)</f>
        <v>5</v>
      </c>
      <c r="L24" s="195">
        <f>VLOOKUP(B24,'K_2.1'!$B$4:$H$127,7,FALSE)</f>
        <v>42388.721590909088</v>
      </c>
      <c r="M24" s="197" t="str">
        <f>VLOOKUP(B24,'K_2.2'!$B$4:$H$127,6,FALSE)</f>
        <v>5</v>
      </c>
      <c r="N24" s="195">
        <f>VLOOKUP(B24,'K_2.2'!$B$4:$H$127,7,FALSE)</f>
        <v>53120.043512658231</v>
      </c>
      <c r="O24" s="197" t="str">
        <f>VLOOKUP(B24,K_3!$B$4:$H$127,6,FALSE)</f>
        <v>5</v>
      </c>
      <c r="P24" s="195">
        <f>VLOOKUP(B24,K_3!$B$4:$H$127,7,FALSE)</f>
        <v>63105.014097744359</v>
      </c>
      <c r="Q24" s="195">
        <f>VLOOKUP(B24,'K_4.1'!$B$4:$H$115,6,FALSE)</f>
        <v>0.5</v>
      </c>
      <c r="R24" s="195">
        <f>VLOOKUP(B24,'K_4.1'!$B$4:$H$115,7,FALSE)</f>
        <v>9024.6955645161288</v>
      </c>
      <c r="S24" s="195">
        <f>VLOOKUP(B24,'K_4.2'!$B$4:$H$127,6,FALSE)</f>
        <v>0</v>
      </c>
      <c r="T24" s="195">
        <f>VLOOKUP(B24,'K_4.2'!$B$4:$H$127,7,FALSE)</f>
        <v>0</v>
      </c>
      <c r="U24" s="198">
        <f>VLOOKUP(B24,K_5!$B$4:$H$131,6,FALSE)</f>
        <v>2</v>
      </c>
      <c r="V24" s="195">
        <f>VLOOKUP(B24,K_5!$B$4:$H$131,7,FALSE)</f>
        <v>18913.728169014084</v>
      </c>
      <c r="W24" s="198" t="str">
        <f>VLOOKUP(B24,K_6!$B$4:$H$127,6,FALSE)</f>
        <v>1</v>
      </c>
      <c r="X24" s="195">
        <f>VLOOKUP(B24,K_6!$B$4:$H$127,7,FALSE)</f>
        <v>11862.850706713782</v>
      </c>
      <c r="Y24" s="198">
        <f>VLOOKUP(B24,K_7!$B$4:$H$124,6,FALSE)</f>
        <v>15</v>
      </c>
      <c r="Z24" s="195">
        <f>VLOOKUP(B24,K_7!$B$4:$H$124,7,FALSE)</f>
        <v>223812.45</v>
      </c>
      <c r="AA24" s="198">
        <f>VLOOKUP(B24,K_8!$B$4:$H$124,6,FALSE)</f>
        <v>3</v>
      </c>
      <c r="AB24" s="195">
        <f>VLOOKUP(B24,K_8!$B$4:$H$124,7,FALSE)</f>
        <v>33021.509016393444</v>
      </c>
      <c r="AC24" s="195">
        <f>VLOOKUP(B24,'K_9.1'!$B$4:$G$121,5,FALSE)</f>
        <v>5</v>
      </c>
      <c r="AD24" s="195">
        <f>VLOOKUP(B24,'K_9.1'!$B$4:$G$121,6,FALSE)</f>
        <v>32263.823480118896</v>
      </c>
      <c r="AE24" s="195">
        <f>VLOOKUP(B24,'K_9.2'!$B$4:$G$121,5,FALSE)</f>
        <v>5</v>
      </c>
      <c r="AF24" s="195">
        <f>VLOOKUP(B24,'K_9.2'!$B$4:$G$121,6,FALSE)</f>
        <v>34127.74301495355</v>
      </c>
      <c r="AG24" s="198">
        <f>VLOOKUP(B24,'K_9.3'!$B$4:$H$124,6,FALSE)</f>
        <v>5</v>
      </c>
      <c r="AH24" s="195">
        <f>VLOOKUP(B24,'K_9.3'!$B$4:$H$124,7,FALSE)</f>
        <v>30519.879545454547</v>
      </c>
      <c r="AI24" s="198" t="str">
        <f>VLOOKUP(B24,'K_10.1'!$B$4:$H$124,6,FALSE)</f>
        <v>5</v>
      </c>
      <c r="AJ24" s="195">
        <f>VLOOKUP(B24,'K_10.1'!$B$4:$H$124,7,FALSE)</f>
        <v>44882.175802139034</v>
      </c>
      <c r="AK24" s="198">
        <f>VLOOKUP(B24,'K_10.2'!$B$4:$K$124,9,FALSE)</f>
        <v>5</v>
      </c>
      <c r="AL24" s="195">
        <f>VLOOKUP(B24,'K_10.2'!$B$4:$K$124,10,FALSE)</f>
        <v>45285.792491007196</v>
      </c>
      <c r="AM24" s="195">
        <f t="shared" si="0"/>
        <v>67.5</v>
      </c>
      <c r="AN24" s="199">
        <f t="shared" si="1"/>
        <v>696352.33101552993</v>
      </c>
      <c r="AO24" s="199">
        <f t="shared" si="2"/>
        <v>786394.98936372413</v>
      </c>
      <c r="AP24" s="174">
        <f t="shared" si="3"/>
        <v>898800</v>
      </c>
      <c r="AQ24" s="175">
        <f t="shared" si="4"/>
        <v>-112405.01063627587</v>
      </c>
      <c r="AR24" s="174">
        <v>67.5</v>
      </c>
      <c r="AS24" s="175">
        <f t="shared" si="11"/>
        <v>77428.361400418551</v>
      </c>
      <c r="AT24" s="174">
        <f>AS24+AO24</f>
        <v>863823.3507641427</v>
      </c>
      <c r="AU24" s="175">
        <f t="shared" si="7"/>
        <v>-34976.649235857301</v>
      </c>
      <c r="AV24" s="174">
        <v>67.5</v>
      </c>
      <c r="AW24" s="175">
        <f t="shared" si="12"/>
        <v>4033.9222628814368</v>
      </c>
      <c r="AX24" s="182">
        <v>867857.27302702412</v>
      </c>
      <c r="AY24" s="58">
        <f>final_payment!BC23</f>
        <v>867857.27</v>
      </c>
    </row>
    <row r="25" spans="1:51" x14ac:dyDescent="0.35">
      <c r="A25" s="166"/>
      <c r="B25" s="165" t="s">
        <v>165</v>
      </c>
      <c r="C25" s="172" t="s">
        <v>19</v>
      </c>
      <c r="D25" s="172" t="s">
        <v>550</v>
      </c>
      <c r="E25" s="173">
        <f>VLOOKUP(B25,PopUC!$B$4:$D$117,3,FALSE)</f>
        <v>8358</v>
      </c>
      <c r="F25" s="195">
        <f>VLOOKUP(B25,PopUC!$B$4:$G$117,6,FALSE)</f>
        <v>65496.449968580455</v>
      </c>
      <c r="G25" s="196">
        <f>VLOOKUP(B25,'K_1.1'!$B$4:$H$127,6,FALSE)</f>
        <v>5</v>
      </c>
      <c r="H25" s="195">
        <f>VLOOKUP(B25,'K_1.1'!$B$4:$H$127,7,FALSE)</f>
        <v>41860.183915211972</v>
      </c>
      <c r="I25" s="196" t="str">
        <f>VLOOKUP(B25,'K_1.2'!$B$4:$H$127,6,FALSE)</f>
        <v>4</v>
      </c>
      <c r="J25" s="195">
        <f>VLOOKUP(B25,'K_1.2'!$B$4:$H$127,7,FALSE)</f>
        <v>48654.880434782608</v>
      </c>
      <c r="K25" s="196" t="str">
        <f>VLOOKUP(B25,'K_2.1'!$B$4:$H$127,6,FALSE)</f>
        <v>5</v>
      </c>
      <c r="L25" s="195">
        <f>VLOOKUP(B25,'K_2.1'!$B$4:$H$127,7,FALSE)</f>
        <v>42388.721590909088</v>
      </c>
      <c r="M25" s="197" t="str">
        <f>VLOOKUP(B25,'K_2.2'!$B$4:$H$127,6,FALSE)</f>
        <v>5</v>
      </c>
      <c r="N25" s="195">
        <f>VLOOKUP(B25,'K_2.2'!$B$4:$H$127,7,FALSE)</f>
        <v>53120.043512658231</v>
      </c>
      <c r="O25" s="197" t="str">
        <f>VLOOKUP(B25,K_3!$B$4:$H$127,6,FALSE)</f>
        <v>1</v>
      </c>
      <c r="P25" s="195">
        <f>VLOOKUP(B25,K_3!$B$4:$H$127,7,FALSE)</f>
        <v>12621.002819548872</v>
      </c>
      <c r="Q25" s="195">
        <f>VLOOKUP(B25,'K_4.1'!$B$4:$H$115,6,FALSE)</f>
        <v>0</v>
      </c>
      <c r="R25" s="195">
        <f>VLOOKUP(B25,'K_4.1'!$B$4:$H$115,7,FALSE)</f>
        <v>0</v>
      </c>
      <c r="S25" s="195">
        <f>VLOOKUP(B25,'K_4.2'!$B$4:$H$127,6,FALSE)</f>
        <v>0</v>
      </c>
      <c r="T25" s="195">
        <f>VLOOKUP(B25,'K_4.2'!$B$4:$H$127,7,FALSE)</f>
        <v>0</v>
      </c>
      <c r="U25" s="198">
        <f>VLOOKUP(B25,K_5!$B$4:$H$131,6,FALSE)</f>
        <v>1</v>
      </c>
      <c r="V25" s="195">
        <f>VLOOKUP(B25,K_5!$B$4:$H$131,7,FALSE)</f>
        <v>9456.8640845070422</v>
      </c>
      <c r="W25" s="198" t="str">
        <f>VLOOKUP(B25,K_6!$B$4:$H$127,6,FALSE)</f>
        <v>5</v>
      </c>
      <c r="X25" s="195">
        <f>VLOOKUP(B25,K_6!$B$4:$H$127,7,FALSE)</f>
        <v>59314.253533568903</v>
      </c>
      <c r="Y25" s="198">
        <f>VLOOKUP(B25,K_7!$B$4:$H$124,6,FALSE)</f>
        <v>12</v>
      </c>
      <c r="Z25" s="195">
        <f>VLOOKUP(B25,K_7!$B$4:$H$124,7,FALSE)</f>
        <v>179049.96</v>
      </c>
      <c r="AA25" s="198">
        <f>VLOOKUP(B25,K_8!$B$4:$H$124,6,FALSE)</f>
        <v>3</v>
      </c>
      <c r="AB25" s="195">
        <f>VLOOKUP(B25,K_8!$B$4:$H$124,7,FALSE)</f>
        <v>33021.509016393444</v>
      </c>
      <c r="AC25" s="195">
        <f>VLOOKUP(B25,'K_9.1'!$B$4:$G$121,5,FALSE)</f>
        <v>5</v>
      </c>
      <c r="AD25" s="195">
        <f>VLOOKUP(B25,'K_9.1'!$B$4:$G$121,6,FALSE)</f>
        <v>32263.823480118896</v>
      </c>
      <c r="AE25" s="195">
        <f>VLOOKUP(B25,'K_9.2'!$B$4:$G$121,5,FALSE)</f>
        <v>5</v>
      </c>
      <c r="AF25" s="195">
        <f>VLOOKUP(B25,'K_9.2'!$B$4:$G$121,6,FALSE)</f>
        <v>34127.74301495355</v>
      </c>
      <c r="AG25" s="198">
        <f>VLOOKUP(B25,'K_9.3'!$B$4:$H$124,6,FALSE)</f>
        <v>5</v>
      </c>
      <c r="AH25" s="195">
        <f>VLOOKUP(B25,'K_9.3'!$B$4:$H$124,7,FALSE)</f>
        <v>30519.879545454547</v>
      </c>
      <c r="AI25" s="198" t="str">
        <f>VLOOKUP(B25,'K_10.1'!$B$4:$H$124,6,FALSE)</f>
        <v>5</v>
      </c>
      <c r="AJ25" s="195">
        <f>VLOOKUP(B25,'K_10.1'!$B$4:$H$124,7,FALSE)</f>
        <v>44882.175802139034</v>
      </c>
      <c r="AK25" s="198">
        <f>VLOOKUP(B25,'K_10.2'!$B$4:$K$124,9,FALSE)</f>
        <v>5</v>
      </c>
      <c r="AL25" s="195">
        <f>VLOOKUP(B25,'K_10.2'!$B$4:$K$124,10,FALSE)</f>
        <v>45285.792491007196</v>
      </c>
      <c r="AM25" s="195">
        <f t="shared" si="0"/>
        <v>66</v>
      </c>
      <c r="AN25" s="199">
        <f t="shared" si="1"/>
        <v>666566.83324125339</v>
      </c>
      <c r="AO25" s="199">
        <f t="shared" si="2"/>
        <v>732063.28320983378</v>
      </c>
      <c r="AP25" s="174">
        <f t="shared" si="3"/>
        <v>668640</v>
      </c>
      <c r="AQ25" s="175">
        <f t="shared" si="4"/>
        <v>63423.283209833782</v>
      </c>
      <c r="AR25" s="174">
        <v>0</v>
      </c>
      <c r="AS25" s="175">
        <f t="shared" si="11"/>
        <v>0</v>
      </c>
      <c r="AT25" s="174">
        <v>668640</v>
      </c>
      <c r="AU25" s="175">
        <f t="shared" si="7"/>
        <v>0</v>
      </c>
      <c r="AV25" s="172"/>
      <c r="AW25" s="175">
        <f t="shared" si="12"/>
        <v>0</v>
      </c>
      <c r="AX25" s="183">
        <v>668640</v>
      </c>
      <c r="AY25" s="58">
        <f>final_payment!BC24</f>
        <v>668640</v>
      </c>
    </row>
    <row r="26" spans="1:51" x14ac:dyDescent="0.35">
      <c r="A26" s="166"/>
      <c r="B26" s="165" t="s">
        <v>166</v>
      </c>
      <c r="C26" s="172" t="s">
        <v>20</v>
      </c>
      <c r="D26" s="172" t="s">
        <v>550</v>
      </c>
      <c r="E26" s="173">
        <f>VLOOKUP(B26,PopUC!$B$4:$D$117,3,FALSE)</f>
        <v>17804</v>
      </c>
      <c r="F26" s="195">
        <f>VLOOKUP(B26,PopUC!$B$4:$G$117,6,FALSE)</f>
        <v>133177.11229335386</v>
      </c>
      <c r="G26" s="196">
        <f>VLOOKUP(B26,'K_1.1'!$B$4:$H$127,6,FALSE)</f>
        <v>3</v>
      </c>
      <c r="H26" s="195">
        <f>VLOOKUP(B26,'K_1.1'!$B$4:$H$127,7,FALSE)</f>
        <v>25116.110349127182</v>
      </c>
      <c r="I26" s="196" t="str">
        <f>VLOOKUP(B26,'K_1.2'!$B$4:$H$127,6,FALSE)</f>
        <v>1</v>
      </c>
      <c r="J26" s="195">
        <f>VLOOKUP(B26,'K_1.2'!$B$4:$H$127,7,FALSE)</f>
        <v>12163.720108695652</v>
      </c>
      <c r="K26" s="196" t="str">
        <f>VLOOKUP(B26,'K_2.1'!$B$4:$H$127,6,FALSE)</f>
        <v>5</v>
      </c>
      <c r="L26" s="195">
        <f>VLOOKUP(B26,'K_2.1'!$B$4:$H$127,7,FALSE)</f>
        <v>42388.721590909088</v>
      </c>
      <c r="M26" s="197" t="str">
        <f>VLOOKUP(B26,'K_2.2'!$B$4:$H$127,6,FALSE)</f>
        <v>3</v>
      </c>
      <c r="N26" s="195">
        <f>VLOOKUP(B26,'K_2.2'!$B$4:$H$127,7,FALSE)</f>
        <v>31872.026107594938</v>
      </c>
      <c r="O26" s="197" t="str">
        <f>VLOOKUP(B26,K_3!$B$4:$H$127,6,FALSE)</f>
        <v>5</v>
      </c>
      <c r="P26" s="195">
        <f>VLOOKUP(B26,K_3!$B$4:$H$127,7,FALSE)</f>
        <v>63105.014097744359</v>
      </c>
      <c r="Q26" s="195">
        <f>VLOOKUP(B26,'K_4.1'!$B$4:$H$115,6,FALSE)</f>
        <v>0</v>
      </c>
      <c r="R26" s="195">
        <f>VLOOKUP(B26,'K_4.1'!$B$4:$H$115,7,FALSE)</f>
        <v>0</v>
      </c>
      <c r="S26" s="195">
        <f>VLOOKUP(B26,'K_4.2'!$B$4:$H$127,6,FALSE)</f>
        <v>0</v>
      </c>
      <c r="T26" s="195">
        <f>VLOOKUP(B26,'K_4.2'!$B$4:$H$127,7,FALSE)</f>
        <v>0</v>
      </c>
      <c r="U26" s="198">
        <f>VLOOKUP(B26,K_5!$B$4:$H$131,6,FALSE)</f>
        <v>4</v>
      </c>
      <c r="V26" s="195">
        <f>VLOOKUP(B26,K_5!$B$4:$H$131,7,FALSE)</f>
        <v>37827.456338028169</v>
      </c>
      <c r="W26" s="198" t="str">
        <f>VLOOKUP(B26,K_6!$B$4:$H$127,6,FALSE)</f>
        <v>5</v>
      </c>
      <c r="X26" s="195">
        <f>VLOOKUP(B26,K_6!$B$4:$H$127,7,FALSE)</f>
        <v>59314.253533568903</v>
      </c>
      <c r="Y26" s="198">
        <f>VLOOKUP(B26,K_7!$B$4:$H$124,6,FALSE)</f>
        <v>9</v>
      </c>
      <c r="Z26" s="195">
        <f>VLOOKUP(B26,K_7!$B$4:$H$124,7,FALSE)</f>
        <v>134287.47</v>
      </c>
      <c r="AA26" s="198">
        <f>VLOOKUP(B26,K_8!$B$4:$H$124,6,FALSE)</f>
        <v>3</v>
      </c>
      <c r="AB26" s="195">
        <f>VLOOKUP(B26,K_8!$B$4:$H$124,7,FALSE)</f>
        <v>33021.509016393444</v>
      </c>
      <c r="AC26" s="195">
        <f>VLOOKUP(B26,'K_9.1'!$B$4:$G$121,5,FALSE)</f>
        <v>5</v>
      </c>
      <c r="AD26" s="195">
        <f>VLOOKUP(B26,'K_9.1'!$B$4:$G$121,6,FALSE)</f>
        <v>32263.823480118896</v>
      </c>
      <c r="AE26" s="195">
        <f>VLOOKUP(B26,'K_9.2'!$B$4:$G$121,5,FALSE)</f>
        <v>5</v>
      </c>
      <c r="AF26" s="195">
        <f>VLOOKUP(B26,'K_9.2'!$B$4:$G$121,6,FALSE)</f>
        <v>34127.74301495355</v>
      </c>
      <c r="AG26" s="198">
        <f>VLOOKUP(B26,'K_9.3'!$B$4:$H$124,6,FALSE)</f>
        <v>5</v>
      </c>
      <c r="AH26" s="195">
        <f>VLOOKUP(B26,'K_9.3'!$B$4:$H$124,7,FALSE)</f>
        <v>30519.879545454547</v>
      </c>
      <c r="AI26" s="198" t="str">
        <f>VLOOKUP(B26,'K_10.1'!$B$4:$H$124,6,FALSE)</f>
        <v>5</v>
      </c>
      <c r="AJ26" s="195">
        <f>VLOOKUP(B26,'K_10.1'!$B$4:$H$124,7,FALSE)</f>
        <v>44882.175802139034</v>
      </c>
      <c r="AK26" s="198">
        <f>VLOOKUP(B26,'K_10.2'!$B$4:$K$124,9,FALSE)</f>
        <v>5</v>
      </c>
      <c r="AL26" s="195">
        <f>VLOOKUP(B26,'K_10.2'!$B$4:$K$124,10,FALSE)</f>
        <v>45285.792491007196</v>
      </c>
      <c r="AM26" s="195">
        <f t="shared" si="0"/>
        <v>63</v>
      </c>
      <c r="AN26" s="199">
        <f t="shared" si="1"/>
        <v>626175.69547573489</v>
      </c>
      <c r="AO26" s="199">
        <f t="shared" si="2"/>
        <v>759352.80776908877</v>
      </c>
      <c r="AP26" s="174">
        <f t="shared" si="3"/>
        <v>1424320</v>
      </c>
      <c r="AQ26" s="175">
        <f t="shared" si="4"/>
        <v>-664967.19223091123</v>
      </c>
      <c r="AR26" s="174">
        <v>63</v>
      </c>
      <c r="AS26" s="175">
        <f t="shared" si="11"/>
        <v>72266.47064039066</v>
      </c>
      <c r="AT26" s="174">
        <f>AS26+AO26</f>
        <v>831619.27840947942</v>
      </c>
      <c r="AU26" s="175">
        <f t="shared" si="7"/>
        <v>-592700.72159052058</v>
      </c>
      <c r="AV26" s="174">
        <v>63</v>
      </c>
      <c r="AW26" s="175">
        <f t="shared" si="12"/>
        <v>3764.9941120226745</v>
      </c>
      <c r="AX26" s="182">
        <v>835384.27252150211</v>
      </c>
      <c r="AY26" s="58">
        <f>final_payment!BC25</f>
        <v>835384.27</v>
      </c>
    </row>
    <row r="27" spans="1:51" x14ac:dyDescent="0.35">
      <c r="A27" s="166"/>
      <c r="B27" s="165" t="s">
        <v>167</v>
      </c>
      <c r="C27" s="172" t="s">
        <v>21</v>
      </c>
      <c r="D27" s="172" t="s">
        <v>550</v>
      </c>
      <c r="E27" s="173">
        <f>VLOOKUP(B27,PopUC!$B$4:$D$117,3,FALSE)</f>
        <v>9548</v>
      </c>
      <c r="F27" s="195">
        <f>VLOOKUP(B27,PopUC!$B$4:$G$117,6,FALSE)</f>
        <v>71420.751975788735</v>
      </c>
      <c r="G27" s="196">
        <f>VLOOKUP(B27,'K_1.1'!$B$4:$H$127,6,FALSE)</f>
        <v>4</v>
      </c>
      <c r="H27" s="195">
        <f>VLOOKUP(B27,'K_1.1'!$B$4:$H$127,7,FALSE)</f>
        <v>33488.147132169579</v>
      </c>
      <c r="I27" s="196" t="str">
        <f>VLOOKUP(B27,'K_1.2'!$B$4:$H$127,6,FALSE)</f>
        <v>1</v>
      </c>
      <c r="J27" s="195">
        <f>VLOOKUP(B27,'K_1.2'!$B$4:$H$127,7,FALSE)</f>
        <v>12163.720108695652</v>
      </c>
      <c r="K27" s="196" t="str">
        <f>VLOOKUP(B27,'K_2.1'!$B$4:$H$127,6,FALSE)</f>
        <v>5</v>
      </c>
      <c r="L27" s="195">
        <f>VLOOKUP(B27,'K_2.1'!$B$4:$H$127,7,FALSE)</f>
        <v>42388.721590909088</v>
      </c>
      <c r="M27" s="197" t="str">
        <f>VLOOKUP(B27,'K_2.2'!$B$4:$H$127,6,FALSE)</f>
        <v>3</v>
      </c>
      <c r="N27" s="195">
        <f>VLOOKUP(B27,'K_2.2'!$B$4:$H$127,7,FALSE)</f>
        <v>31872.026107594938</v>
      </c>
      <c r="O27" s="197" t="str">
        <f>VLOOKUP(B27,K_3!$B$4:$H$127,6,FALSE)</f>
        <v>4</v>
      </c>
      <c r="P27" s="195">
        <f>VLOOKUP(B27,K_3!$B$4:$H$127,7,FALSE)</f>
        <v>50484.011278195489</v>
      </c>
      <c r="Q27" s="195">
        <f>VLOOKUP(B27,'K_4.1'!$B$4:$H$115,6,FALSE)</f>
        <v>1.5</v>
      </c>
      <c r="R27" s="195">
        <f>VLOOKUP(B27,'K_4.1'!$B$4:$H$115,7,FALSE)</f>
        <v>27074.086693548386</v>
      </c>
      <c r="S27" s="195">
        <f>VLOOKUP(B27,'K_4.2'!$B$4:$H$127,6,FALSE)</f>
        <v>2.5</v>
      </c>
      <c r="T27" s="195">
        <f>VLOOKUP(B27,'K_4.2'!$B$4:$H$127,7,FALSE)</f>
        <v>52130.229037267083</v>
      </c>
      <c r="U27" s="198">
        <f>VLOOKUP(B27,K_5!$B$4:$H$131,6,FALSE)</f>
        <v>5</v>
      </c>
      <c r="V27" s="195">
        <f>VLOOKUP(B27,K_5!$B$4:$H$131,7,FALSE)</f>
        <v>47284.320422535209</v>
      </c>
      <c r="W27" s="198" t="str">
        <f>VLOOKUP(B27,K_6!$B$4:$H$127,6,FALSE)</f>
        <v>3</v>
      </c>
      <c r="X27" s="195">
        <f>VLOOKUP(B27,K_6!$B$4:$H$127,7,FALSE)</f>
        <v>35588.552120141343</v>
      </c>
      <c r="Y27" s="198">
        <f>VLOOKUP(B27,K_7!$B$4:$H$124,6,FALSE)</f>
        <v>3</v>
      </c>
      <c r="Z27" s="195">
        <f>VLOOKUP(B27,K_7!$B$4:$H$124,7,FALSE)</f>
        <v>44762.49</v>
      </c>
      <c r="AA27" s="198">
        <f>VLOOKUP(B27,K_8!$B$4:$H$124,6,FALSE)</f>
        <v>6</v>
      </c>
      <c r="AB27" s="195">
        <f>VLOOKUP(B27,K_8!$B$4:$H$124,7,FALSE)</f>
        <v>66043.018032786887</v>
      </c>
      <c r="AC27" s="195">
        <f>VLOOKUP(B27,'K_9.1'!$B$4:$G$121,5,FALSE)</f>
        <v>5</v>
      </c>
      <c r="AD27" s="195">
        <f>VLOOKUP(B27,'K_9.1'!$B$4:$G$121,6,FALSE)</f>
        <v>32263.823480118896</v>
      </c>
      <c r="AE27" s="195">
        <f>VLOOKUP(B27,'K_9.2'!$B$4:$G$121,5,FALSE)</f>
        <v>5</v>
      </c>
      <c r="AF27" s="195">
        <f>VLOOKUP(B27,'K_9.2'!$B$4:$G$121,6,FALSE)</f>
        <v>34127.74301495355</v>
      </c>
      <c r="AG27" s="198">
        <f>VLOOKUP(B27,'K_9.3'!$B$4:$H$124,6,FALSE)</f>
        <v>5</v>
      </c>
      <c r="AH27" s="195">
        <f>VLOOKUP(B27,'K_9.3'!$B$4:$H$124,7,FALSE)</f>
        <v>30519.879545454547</v>
      </c>
      <c r="AI27" s="198" t="str">
        <f>VLOOKUP(B27,'K_10.1'!$B$4:$H$124,6,FALSE)</f>
        <v>5</v>
      </c>
      <c r="AJ27" s="195">
        <f>VLOOKUP(B27,'K_10.1'!$B$4:$H$124,7,FALSE)</f>
        <v>44882.175802139034</v>
      </c>
      <c r="AK27" s="198">
        <f>VLOOKUP(B27,'K_10.2'!$B$4:$K$124,9,FALSE)</f>
        <v>5</v>
      </c>
      <c r="AL27" s="195">
        <f>VLOOKUP(B27,'K_10.2'!$B$4:$K$124,10,FALSE)</f>
        <v>45285.792491007196</v>
      </c>
      <c r="AM27" s="195">
        <f t="shared" si="0"/>
        <v>63</v>
      </c>
      <c r="AN27" s="199">
        <f t="shared" si="1"/>
        <v>630358.73685751681</v>
      </c>
      <c r="AO27" s="199">
        <f t="shared" si="2"/>
        <v>701779.48883330554</v>
      </c>
      <c r="AP27" s="174">
        <f t="shared" si="3"/>
        <v>763840</v>
      </c>
      <c r="AQ27" s="175">
        <f t="shared" si="4"/>
        <v>-62060.511166694458</v>
      </c>
      <c r="AR27" s="174">
        <v>63</v>
      </c>
      <c r="AS27" s="175">
        <f t="shared" si="11"/>
        <v>72266.47064039066</v>
      </c>
      <c r="AT27" s="174">
        <f>AS27+AO27</f>
        <v>774045.95947369619</v>
      </c>
      <c r="AU27" s="175">
        <f t="shared" si="7"/>
        <v>10205.959473696188</v>
      </c>
      <c r="AV27" s="172"/>
      <c r="AW27" s="175">
        <f t="shared" si="12"/>
        <v>0</v>
      </c>
      <c r="AX27" s="183">
        <v>763840</v>
      </c>
      <c r="AY27" s="58">
        <f>final_payment!BC26</f>
        <v>763840</v>
      </c>
    </row>
    <row r="28" spans="1:51" x14ac:dyDescent="0.35">
      <c r="A28" s="166"/>
      <c r="B28" s="165" t="s">
        <v>168</v>
      </c>
      <c r="C28" s="172" t="s">
        <v>22</v>
      </c>
      <c r="D28" s="172" t="s">
        <v>549</v>
      </c>
      <c r="E28" s="173">
        <f>VLOOKUP(B28,PopUC!$B$4:$D$117,3,FALSE)</f>
        <v>1324</v>
      </c>
      <c r="F28" s="195">
        <f>VLOOKUP(B28,PopUC!$B$4:$G$117,6,FALSE)</f>
        <v>9039.1436549776845</v>
      </c>
      <c r="G28" s="196">
        <f>VLOOKUP(B28,'K_1.1'!$B$4:$H$127,6,FALSE)</f>
        <v>1</v>
      </c>
      <c r="H28" s="195">
        <f>VLOOKUP(B28,'K_1.1'!$B$4:$H$127,7,FALSE)</f>
        <v>8372.0367830423947</v>
      </c>
      <c r="I28" s="196" t="str">
        <f>VLOOKUP(B28,'K_1.2'!$B$4:$H$127,6,FALSE)</f>
        <v>5</v>
      </c>
      <c r="J28" s="195">
        <f>VLOOKUP(B28,'K_1.2'!$B$4:$H$127,7,FALSE)</f>
        <v>60818.600543478264</v>
      </c>
      <c r="K28" s="196" t="str">
        <f>VLOOKUP(B28,'K_2.1'!$B$4:$H$127,6,FALSE)</f>
        <v>1</v>
      </c>
      <c r="L28" s="195">
        <f>VLOOKUP(B28,'K_2.1'!$B$4:$H$127,7,FALSE)</f>
        <v>8477.744318181818</v>
      </c>
      <c r="M28" s="197" t="str">
        <f>VLOOKUP(B28,'K_2.2'!$B$4:$H$127,6,FALSE)</f>
        <v>5</v>
      </c>
      <c r="N28" s="195">
        <f>VLOOKUP(B28,'K_2.2'!$B$4:$H$127,7,FALSE)</f>
        <v>53120.043512658231</v>
      </c>
      <c r="O28" s="197" t="str">
        <f>VLOOKUP(B28,K_3!$B$4:$H$127,6,FALSE)</f>
        <v>1</v>
      </c>
      <c r="P28" s="195">
        <f>VLOOKUP(B28,K_3!$B$4:$H$127,7,FALSE)</f>
        <v>12621.002819548872</v>
      </c>
      <c r="Q28" s="195">
        <f>VLOOKUP(B28,'K_4.1'!$B$4:$H$115,6,FALSE)</f>
        <v>0</v>
      </c>
      <c r="R28" s="195">
        <f>VLOOKUP(B28,'K_4.1'!$B$4:$H$115,7,FALSE)</f>
        <v>0</v>
      </c>
      <c r="S28" s="195">
        <f>VLOOKUP(B28,'K_4.2'!$B$4:$H$127,6,FALSE)</f>
        <v>0.5</v>
      </c>
      <c r="T28" s="195">
        <f>VLOOKUP(B28,'K_4.2'!$B$4:$H$127,7,FALSE)</f>
        <v>10426.045807453416</v>
      </c>
      <c r="U28" s="198">
        <f>VLOOKUP(B28,K_5!$B$4:$H$131,6,FALSE)</f>
        <v>2</v>
      </c>
      <c r="V28" s="195">
        <f>VLOOKUP(B28,K_5!$B$4:$H$131,7,FALSE)</f>
        <v>18913.728169014084</v>
      </c>
      <c r="W28" s="198" t="str">
        <f>VLOOKUP(B28,K_6!$B$4:$H$127,6,FALSE)</f>
        <v>5</v>
      </c>
      <c r="X28" s="195">
        <f>VLOOKUP(B28,K_6!$B$4:$H$127,7,FALSE)</f>
        <v>59314.253533568903</v>
      </c>
      <c r="Y28" s="198">
        <f>VLOOKUP(B28,K_7!$B$4:$H$124,6,FALSE)</f>
        <v>9</v>
      </c>
      <c r="Z28" s="195">
        <f>VLOOKUP(B28,K_7!$B$4:$H$124,7,FALSE)</f>
        <v>134287.47</v>
      </c>
      <c r="AA28" s="198">
        <f>VLOOKUP(B28,K_8!$B$4:$H$124,6,FALSE)</f>
        <v>3</v>
      </c>
      <c r="AB28" s="195">
        <f>VLOOKUP(B28,K_8!$B$4:$H$124,7,FALSE)</f>
        <v>33021.509016393444</v>
      </c>
      <c r="AC28" s="195">
        <f>VLOOKUP(B28,'K_9.1'!$B$4:$G$121,5,FALSE)</f>
        <v>5</v>
      </c>
      <c r="AD28" s="195">
        <f>VLOOKUP(B28,'K_9.1'!$B$4:$G$121,6,FALSE)</f>
        <v>32263.823480118896</v>
      </c>
      <c r="AE28" s="195">
        <f>VLOOKUP(B28,'K_9.2'!$B$4:$G$121,5,FALSE)</f>
        <v>5</v>
      </c>
      <c r="AF28" s="195">
        <f>VLOOKUP(B28,'K_9.2'!$B$4:$G$121,6,FALSE)</f>
        <v>34127.74301495355</v>
      </c>
      <c r="AG28" s="198">
        <f>VLOOKUP(B28,'K_9.3'!$B$4:$H$124,6,FALSE)</f>
        <v>5</v>
      </c>
      <c r="AH28" s="195">
        <f>VLOOKUP(B28,'K_9.3'!$B$4:$H$124,7,FALSE)</f>
        <v>30519.879545454547</v>
      </c>
      <c r="AI28" s="198" t="str">
        <f>VLOOKUP(B28,'K_10.1'!$B$4:$H$124,6,FALSE)</f>
        <v>5</v>
      </c>
      <c r="AJ28" s="195">
        <f>VLOOKUP(B28,'K_10.1'!$B$4:$H$124,7,FALSE)</f>
        <v>44882.175802139034</v>
      </c>
      <c r="AK28" s="198">
        <f>VLOOKUP(B28,'K_10.2'!$B$4:$K$124,9,FALSE)</f>
        <v>5</v>
      </c>
      <c r="AL28" s="195">
        <f>VLOOKUP(B28,'K_10.2'!$B$4:$K$124,10,FALSE)</f>
        <v>45285.792491007196</v>
      </c>
      <c r="AM28" s="195">
        <f t="shared" si="0"/>
        <v>57.5</v>
      </c>
      <c r="AN28" s="199">
        <f t="shared" si="1"/>
        <v>586451.84883701266</v>
      </c>
      <c r="AO28" s="199">
        <f t="shared" si="2"/>
        <v>595490.99249199033</v>
      </c>
      <c r="AP28" s="174">
        <f t="shared" si="3"/>
        <v>105920</v>
      </c>
      <c r="AQ28" s="175">
        <f t="shared" si="4"/>
        <v>489570.99249199033</v>
      </c>
      <c r="AR28" s="174">
        <v>0</v>
      </c>
      <c r="AS28" s="175">
        <f t="shared" si="11"/>
        <v>0</v>
      </c>
      <c r="AT28" s="174">
        <v>105920</v>
      </c>
      <c r="AU28" s="175">
        <f t="shared" si="7"/>
        <v>0</v>
      </c>
      <c r="AV28" s="172"/>
      <c r="AW28" s="175">
        <f t="shared" si="12"/>
        <v>0</v>
      </c>
      <c r="AX28" s="183">
        <v>105920</v>
      </c>
      <c r="AY28" s="58">
        <f>final_payment!BC27</f>
        <v>105920</v>
      </c>
    </row>
    <row r="29" spans="1:51" x14ac:dyDescent="0.35">
      <c r="A29" s="167"/>
      <c r="B29" s="165" t="s">
        <v>169</v>
      </c>
      <c r="C29" s="176" t="s">
        <v>23</v>
      </c>
      <c r="D29" s="176" t="s">
        <v>548</v>
      </c>
      <c r="E29" s="177">
        <f>VLOOKUP(B29,PopUC!$B$4:$D$117,3,FALSE)</f>
        <v>10481</v>
      </c>
      <c r="F29" s="200">
        <f>VLOOKUP(B29,PopUC!$B$4:$G$117,6,FALSE)</f>
        <v>59733.149915873029</v>
      </c>
      <c r="G29" s="201">
        <f>VLOOKUP(B29,'K_1.1'!$B$4:$H$127,6,FALSE)</f>
        <v>1</v>
      </c>
      <c r="H29" s="200">
        <f>VLOOKUP(B29,'K_1.1'!$B$4:$H$127,7,FALSE)</f>
        <v>8372.0367830423947</v>
      </c>
      <c r="I29" s="201" t="str">
        <f>VLOOKUP(B29,'K_1.2'!$B$4:$H$127,6,FALSE)</f>
        <v>2</v>
      </c>
      <c r="J29" s="200">
        <f>VLOOKUP(B29,'K_1.2'!$B$4:$H$127,7,FALSE)</f>
        <v>24327.440217391304</v>
      </c>
      <c r="K29" s="201" t="str">
        <f>VLOOKUP(B29,'K_2.1'!$B$4:$H$127,6,FALSE)</f>
        <v>1</v>
      </c>
      <c r="L29" s="200">
        <f>VLOOKUP(B29,'K_2.1'!$B$4:$H$127,7,FALSE)</f>
        <v>8477.744318181818</v>
      </c>
      <c r="M29" s="202" t="str">
        <f>VLOOKUP(B29,'K_2.2'!$B$4:$H$127,6,FALSE)</f>
        <v>1</v>
      </c>
      <c r="N29" s="200">
        <f>VLOOKUP(B29,'K_2.2'!$B$4:$H$127,7,FALSE)</f>
        <v>10624.008702531646</v>
      </c>
      <c r="O29" s="202" t="str">
        <f>VLOOKUP(B29,K_3!$B$4:$H$127,6,FALSE)</f>
        <v>1</v>
      </c>
      <c r="P29" s="200">
        <f>VLOOKUP(B29,K_3!$B$4:$H$127,7,FALSE)</f>
        <v>12621.002819548872</v>
      </c>
      <c r="Q29" s="200">
        <f>VLOOKUP(B29,'K_4.1'!$B$4:$H$115,6,FALSE)</f>
        <v>0</v>
      </c>
      <c r="R29" s="200">
        <f>VLOOKUP(B29,'K_4.1'!$B$4:$H$115,7,FALSE)</f>
        <v>0</v>
      </c>
      <c r="S29" s="200">
        <f>VLOOKUP(B29,'K_4.2'!$B$4:$H$127,6,FALSE)</f>
        <v>0</v>
      </c>
      <c r="T29" s="200">
        <f>VLOOKUP(B29,'K_4.2'!$B$4:$H$127,7,FALSE)</f>
        <v>0</v>
      </c>
      <c r="U29" s="203">
        <f>VLOOKUP(B29,K_5!$B$4:$H$131,6,FALSE)</f>
        <v>1</v>
      </c>
      <c r="V29" s="200">
        <f>VLOOKUP(B29,K_5!$B$4:$H$131,7,FALSE)</f>
        <v>9456.8640845070422</v>
      </c>
      <c r="W29" s="203" t="str">
        <f>VLOOKUP(B29,K_6!$B$4:$H$127,6,FALSE)</f>
        <v>1</v>
      </c>
      <c r="X29" s="200">
        <f>VLOOKUP(B29,K_6!$B$4:$H$127,7,FALSE)</f>
        <v>11862.850706713782</v>
      </c>
      <c r="Y29" s="203">
        <f>VLOOKUP(B29,K_7!$B$4:$H$124,6,FALSE)</f>
        <v>12</v>
      </c>
      <c r="Z29" s="200">
        <f>VLOOKUP(B29,K_7!$B$4:$H$124,7,FALSE)</f>
        <v>179049.96</v>
      </c>
      <c r="AA29" s="203">
        <f>VLOOKUP(B29,K_8!$B$4:$H$124,6,FALSE)</f>
        <v>3</v>
      </c>
      <c r="AB29" s="200">
        <f>VLOOKUP(B29,K_8!$B$4:$H$124,7,FALSE)</f>
        <v>33021.509016393444</v>
      </c>
      <c r="AC29" s="200">
        <f>VLOOKUP(B29,'K_9.1'!$B$4:$G$121,5,FALSE)</f>
        <v>5</v>
      </c>
      <c r="AD29" s="200">
        <f>VLOOKUP(B29,'K_9.1'!$B$4:$G$121,6,FALSE)</f>
        <v>32263.823480118896</v>
      </c>
      <c r="AE29" s="200">
        <f>VLOOKUP(B29,'K_9.2'!$B$4:$G$121,5,FALSE)</f>
        <v>5</v>
      </c>
      <c r="AF29" s="200">
        <f>VLOOKUP(B29,'K_9.2'!$B$4:$G$121,6,FALSE)</f>
        <v>34127.74301495355</v>
      </c>
      <c r="AG29" s="203">
        <f>VLOOKUP(B29,'K_9.3'!$B$4:$H$124,6,FALSE)</f>
        <v>5</v>
      </c>
      <c r="AH29" s="200">
        <f>VLOOKUP(B29,'K_9.3'!$B$4:$H$124,7,FALSE)</f>
        <v>30519.879545454547</v>
      </c>
      <c r="AI29" s="203" t="str">
        <f>VLOOKUP(B29,'K_10.1'!$B$4:$H$124,6,FALSE)</f>
        <v>5</v>
      </c>
      <c r="AJ29" s="200">
        <f>VLOOKUP(B29,'K_10.1'!$B$4:$H$124,7,FALSE)</f>
        <v>44882.175802139034</v>
      </c>
      <c r="AK29" s="203">
        <f>VLOOKUP(B29,'K_10.2'!$B$4:$K$124,9,FALSE)</f>
        <v>5</v>
      </c>
      <c r="AL29" s="200">
        <f>VLOOKUP(B29,'K_10.2'!$B$4:$K$124,10,FALSE)</f>
        <v>45285.792491007196</v>
      </c>
      <c r="AM29" s="200">
        <f t="shared" si="0"/>
        <v>48</v>
      </c>
      <c r="AN29" s="204">
        <f t="shared" si="1"/>
        <v>484892.83098198357</v>
      </c>
      <c r="AO29" s="204">
        <f t="shared" si="2"/>
        <v>544625.98089785653</v>
      </c>
      <c r="AP29" s="178">
        <f t="shared" si="3"/>
        <v>838480</v>
      </c>
      <c r="AQ29" s="179">
        <f t="shared" si="4"/>
        <v>-293854.01910214347</v>
      </c>
      <c r="AR29" s="178">
        <v>48</v>
      </c>
      <c r="AS29" s="179">
        <f t="shared" si="11"/>
        <v>55060.168106964309</v>
      </c>
      <c r="AT29" s="178">
        <f>AS29+AO29</f>
        <v>599686.14900482085</v>
      </c>
      <c r="AU29" s="179">
        <f t="shared" si="7"/>
        <v>-238793.85099517915</v>
      </c>
      <c r="AV29" s="178">
        <v>48</v>
      </c>
      <c r="AW29" s="179">
        <f t="shared" si="12"/>
        <v>2868.5669424934658</v>
      </c>
      <c r="AX29" s="184">
        <v>602554.71594731428</v>
      </c>
      <c r="AY29" s="58">
        <f>final_payment!BC28</f>
        <v>602554.74</v>
      </c>
    </row>
    <row r="30" spans="1:51" x14ac:dyDescent="0.35">
      <c r="A30" s="180" t="s">
        <v>136</v>
      </c>
      <c r="B30" s="165" t="s">
        <v>170</v>
      </c>
      <c r="C30" s="168" t="s">
        <v>24</v>
      </c>
      <c r="D30" s="168" t="s">
        <v>548</v>
      </c>
      <c r="E30" s="169">
        <f>VLOOKUP(B30,PopUC!$B$4:$D$117,3,FALSE)</f>
        <v>5861</v>
      </c>
      <c r="F30" s="190">
        <f>VLOOKUP(B30,PopUC!$B$4:$G$117,6,FALSE)</f>
        <v>47668.748665243118</v>
      </c>
      <c r="G30" s="191">
        <f>VLOOKUP(B30,'K_1.1'!$B$4:$H$127,6,FALSE)</f>
        <v>4</v>
      </c>
      <c r="H30" s="190">
        <f>VLOOKUP(B30,'K_1.1'!$B$4:$H$127,7,FALSE)</f>
        <v>33488.147132169579</v>
      </c>
      <c r="I30" s="191" t="str">
        <f>VLOOKUP(B30,'K_1.2'!$B$4:$H$127,6,FALSE)</f>
        <v>4</v>
      </c>
      <c r="J30" s="190">
        <f>VLOOKUP(B30,'K_1.2'!$B$4:$H$127,7,FALSE)</f>
        <v>48654.880434782608</v>
      </c>
      <c r="K30" s="191" t="str">
        <f>VLOOKUP(B30,'K_2.1'!$B$4:$H$127,6,FALSE)</f>
        <v>4</v>
      </c>
      <c r="L30" s="190">
        <f>VLOOKUP(B30,'K_2.1'!$B$4:$H$127,7,FALSE)</f>
        <v>33910.977272727272</v>
      </c>
      <c r="M30" s="192" t="str">
        <f>VLOOKUP(B30,'K_2.2'!$B$4:$H$127,6,FALSE)</f>
        <v>5</v>
      </c>
      <c r="N30" s="190">
        <f>VLOOKUP(B30,'K_2.2'!$B$4:$H$127,7,FALSE)</f>
        <v>53120.043512658231</v>
      </c>
      <c r="O30" s="192" t="str">
        <f>VLOOKUP(B30,K_3!$B$4:$H$127,6,FALSE)</f>
        <v>1</v>
      </c>
      <c r="P30" s="190">
        <f>VLOOKUP(B30,K_3!$B$4:$H$127,7,FALSE)</f>
        <v>12621.002819548872</v>
      </c>
      <c r="Q30" s="190">
        <f>VLOOKUP(B30,'K_4.1'!$B$4:$H$115,6,FALSE)</f>
        <v>2.5</v>
      </c>
      <c r="R30" s="190">
        <f>VLOOKUP(B30,'K_4.1'!$B$4:$H$115,7,FALSE)</f>
        <v>45123.477822580644</v>
      </c>
      <c r="S30" s="190">
        <f>VLOOKUP(B30,'K_4.2'!$B$4:$H$127,6,FALSE)</f>
        <v>0</v>
      </c>
      <c r="T30" s="190">
        <f>VLOOKUP(B30,'K_4.2'!$B$4:$H$127,7,FALSE)</f>
        <v>0</v>
      </c>
      <c r="U30" s="193">
        <f>VLOOKUP(B30,K_5!$B$4:$H$131,6,FALSE)</f>
        <v>4</v>
      </c>
      <c r="V30" s="190">
        <f>VLOOKUP(B30,K_5!$B$4:$H$131,7,FALSE)</f>
        <v>37827.456338028169</v>
      </c>
      <c r="W30" s="193" t="str">
        <f>VLOOKUP(B30,K_6!$B$4:$H$127,6,FALSE)</f>
        <v>1</v>
      </c>
      <c r="X30" s="190">
        <f>VLOOKUP(B30,K_6!$B$4:$H$127,7,FALSE)</f>
        <v>11862.850706713782</v>
      </c>
      <c r="Y30" s="193">
        <f>VLOOKUP(B30,K_7!$B$4:$H$124,6,FALSE)</f>
        <v>3</v>
      </c>
      <c r="Z30" s="190">
        <f>VLOOKUP(B30,K_7!$B$4:$H$124,7,FALSE)</f>
        <v>44762.49</v>
      </c>
      <c r="AA30" s="193">
        <f>VLOOKUP(B30,K_8!$B$4:$H$124,6,FALSE)</f>
        <v>15</v>
      </c>
      <c r="AB30" s="190">
        <f>VLOOKUP(B30,K_8!$B$4:$H$124,7,FALSE)</f>
        <v>165107.54508196723</v>
      </c>
      <c r="AC30" s="190">
        <f>VLOOKUP(B30,'K_9.1'!$B$4:$G$121,5,FALSE)</f>
        <v>5</v>
      </c>
      <c r="AD30" s="190">
        <f>VLOOKUP(B30,'K_9.1'!$B$4:$G$121,6,FALSE)</f>
        <v>32263.823480118896</v>
      </c>
      <c r="AE30" s="190">
        <f>VLOOKUP(B30,'K_9.2'!$B$4:$G$121,5,FALSE)</f>
        <v>5</v>
      </c>
      <c r="AF30" s="190">
        <f>VLOOKUP(B30,'K_9.2'!$B$4:$G$121,6,FALSE)</f>
        <v>34127.74301495355</v>
      </c>
      <c r="AG30" s="193">
        <f>VLOOKUP(B30,'K_9.3'!$B$4:$H$124,6,FALSE)</f>
        <v>5</v>
      </c>
      <c r="AH30" s="190">
        <f>VLOOKUP(B30,'K_9.3'!$B$4:$H$124,7,FALSE)</f>
        <v>30519.879545454547</v>
      </c>
      <c r="AI30" s="193" t="str">
        <f>VLOOKUP(B30,'K_10.1'!$B$4:$H$124,6,FALSE)</f>
        <v>5</v>
      </c>
      <c r="AJ30" s="190">
        <f>VLOOKUP(B30,'K_10.1'!$B$4:$H$124,7,FALSE)</f>
        <v>44882.175802139034</v>
      </c>
      <c r="AK30" s="193">
        <f>VLOOKUP(B30,'K_10.2'!$B$4:$K$124,9,FALSE)</f>
        <v>5</v>
      </c>
      <c r="AL30" s="190">
        <f>VLOOKUP(B30,'K_10.2'!$B$4:$K$124,10,FALSE)</f>
        <v>45285.792491007196</v>
      </c>
      <c r="AM30" s="190">
        <f t="shared" si="0"/>
        <v>68.5</v>
      </c>
      <c r="AN30" s="194">
        <f t="shared" si="1"/>
        <v>673558.2854548496</v>
      </c>
      <c r="AO30" s="194">
        <f t="shared" si="2"/>
        <v>721227.03412009275</v>
      </c>
      <c r="AP30" s="170">
        <f t="shared" si="3"/>
        <v>468880</v>
      </c>
      <c r="AQ30" s="171">
        <f t="shared" si="4"/>
        <v>252347.03412009275</v>
      </c>
      <c r="AR30" s="170">
        <v>0</v>
      </c>
      <c r="AS30" s="171">
        <f t="shared" si="11"/>
        <v>0</v>
      </c>
      <c r="AT30" s="170">
        <v>468880</v>
      </c>
      <c r="AU30" s="171">
        <f t="shared" si="7"/>
        <v>0</v>
      </c>
      <c r="AV30" s="168"/>
      <c r="AW30" s="171">
        <f t="shared" si="12"/>
        <v>0</v>
      </c>
      <c r="AX30" s="185">
        <v>468880</v>
      </c>
      <c r="AY30" s="58">
        <f>final_payment!BC29</f>
        <v>468880</v>
      </c>
    </row>
    <row r="31" spans="1:51" x14ac:dyDescent="0.35">
      <c r="A31" s="166"/>
      <c r="B31" s="165" t="s">
        <v>171</v>
      </c>
      <c r="C31" s="172" t="s">
        <v>25</v>
      </c>
      <c r="D31" s="172" t="s">
        <v>548</v>
      </c>
      <c r="E31" s="173">
        <f>VLOOKUP(B31,PopUC!$B$4:$D$117,3,FALSE)</f>
        <v>142320</v>
      </c>
      <c r="F31" s="195">
        <f>VLOOKUP(B31,PopUC!$B$4:$G$117,6,FALSE)</f>
        <v>980088.71205349534</v>
      </c>
      <c r="G31" s="196">
        <f>VLOOKUP(B31,'K_1.1'!$B$4:$H$127,6,FALSE)</f>
        <v>4</v>
      </c>
      <c r="H31" s="195">
        <f>VLOOKUP(B31,'K_1.1'!$B$4:$H$127,7,FALSE)</f>
        <v>33488.147132169579</v>
      </c>
      <c r="I31" s="196" t="str">
        <f>VLOOKUP(B31,'K_1.2'!$B$4:$H$127,6,FALSE)</f>
        <v>5</v>
      </c>
      <c r="J31" s="195">
        <f>VLOOKUP(B31,'K_1.2'!$B$4:$H$127,7,FALSE)</f>
        <v>60818.600543478264</v>
      </c>
      <c r="K31" s="196" t="str">
        <f>VLOOKUP(B31,'K_2.1'!$B$4:$H$127,6,FALSE)</f>
        <v>4</v>
      </c>
      <c r="L31" s="195">
        <f>VLOOKUP(B31,'K_2.1'!$B$4:$H$127,7,FALSE)</f>
        <v>33910.977272727272</v>
      </c>
      <c r="M31" s="197" t="str">
        <f>VLOOKUP(B31,'K_2.2'!$B$4:$H$127,6,FALSE)</f>
        <v>4</v>
      </c>
      <c r="N31" s="195">
        <f>VLOOKUP(B31,'K_2.2'!$B$4:$H$127,7,FALSE)</f>
        <v>42496.034810126584</v>
      </c>
      <c r="O31" s="197" t="str">
        <f>VLOOKUP(B31,K_3!$B$4:$H$127,6,FALSE)</f>
        <v>2</v>
      </c>
      <c r="P31" s="195">
        <f>VLOOKUP(B31,K_3!$B$4:$H$127,7,FALSE)</f>
        <v>25242.005639097744</v>
      </c>
      <c r="Q31" s="195">
        <f>VLOOKUP(B31,'K_4.1'!$B$4:$H$115,6,FALSE)</f>
        <v>0</v>
      </c>
      <c r="R31" s="195">
        <f>VLOOKUP(B31,'K_4.1'!$B$4:$H$115,7,FALSE)</f>
        <v>0</v>
      </c>
      <c r="S31" s="195">
        <f>VLOOKUP(B31,'K_4.2'!$B$4:$H$127,6,FALSE)</f>
        <v>0</v>
      </c>
      <c r="T31" s="195">
        <f>VLOOKUP(B31,'K_4.2'!$B$4:$H$127,7,FALSE)</f>
        <v>0</v>
      </c>
      <c r="U31" s="198">
        <f>VLOOKUP(B31,K_5!$B$4:$H$131,6,FALSE)</f>
        <v>4</v>
      </c>
      <c r="V31" s="195">
        <f>VLOOKUP(B31,K_5!$B$4:$H$131,7,FALSE)</f>
        <v>37827.456338028169</v>
      </c>
      <c r="W31" s="198" t="str">
        <f>VLOOKUP(B31,K_6!$B$4:$H$127,6,FALSE)</f>
        <v>2</v>
      </c>
      <c r="X31" s="195">
        <f>VLOOKUP(B31,K_6!$B$4:$H$127,7,FALSE)</f>
        <v>23725.701413427563</v>
      </c>
      <c r="Y31" s="198">
        <f>VLOOKUP(B31,K_7!$B$4:$H$124,6,FALSE)</f>
        <v>3</v>
      </c>
      <c r="Z31" s="195">
        <f>VLOOKUP(B31,K_7!$B$4:$H$124,7,FALSE)</f>
        <v>44762.49</v>
      </c>
      <c r="AA31" s="198">
        <f>VLOOKUP(B31,K_8!$B$4:$H$124,6,FALSE)</f>
        <v>6</v>
      </c>
      <c r="AB31" s="195">
        <f>VLOOKUP(B31,K_8!$B$4:$H$124,7,FALSE)</f>
        <v>66043.018032786887</v>
      </c>
      <c r="AC31" s="195">
        <f>VLOOKUP(B31,'K_9.1'!$B$4:$G$121,5,FALSE)</f>
        <v>4.4782608695652177</v>
      </c>
      <c r="AD31" s="195">
        <f>VLOOKUP(B31,'K_9.1'!$B$4:$G$121,6,FALSE)</f>
        <v>28897.163638715188</v>
      </c>
      <c r="AE31" s="195">
        <f>VLOOKUP(B31,'K_9.2'!$B$4:$G$121,5,FALSE)</f>
        <v>4.5217391304347823</v>
      </c>
      <c r="AF31" s="195">
        <f>VLOOKUP(B31,'K_9.2'!$B$4:$G$121,6,FALSE)</f>
        <v>30863.350204827551</v>
      </c>
      <c r="AG31" s="198">
        <f>VLOOKUP(B31,'K_9.3'!$B$4:$H$124,6,FALSE)</f>
        <v>5</v>
      </c>
      <c r="AH31" s="195">
        <f>VLOOKUP(B31,'K_9.3'!$B$4:$H$124,7,FALSE)</f>
        <v>30519.879545454547</v>
      </c>
      <c r="AI31" s="198" t="str">
        <f>VLOOKUP(B31,'K_10.1'!$B$4:$H$124,6,FALSE)</f>
        <v>5</v>
      </c>
      <c r="AJ31" s="195">
        <f>VLOOKUP(B31,'K_10.1'!$B$4:$H$124,7,FALSE)</f>
        <v>44882.175802139034</v>
      </c>
      <c r="AK31" s="198">
        <f>VLOOKUP(B31,'K_10.2'!$B$4:$K$124,9,FALSE)</f>
        <v>5</v>
      </c>
      <c r="AL31" s="195">
        <f>VLOOKUP(B31,'K_10.2'!$B$4:$K$124,10,FALSE)</f>
        <v>45285.792491007196</v>
      </c>
      <c r="AM31" s="195">
        <f t="shared" si="0"/>
        <v>58</v>
      </c>
      <c r="AN31" s="199">
        <f t="shared" si="1"/>
        <v>548762.79286398552</v>
      </c>
      <c r="AO31" s="199">
        <f t="shared" si="2"/>
        <v>1528851.5049174808</v>
      </c>
      <c r="AP31" s="174">
        <f t="shared" si="3"/>
        <v>11385600</v>
      </c>
      <c r="AQ31" s="175">
        <f t="shared" si="4"/>
        <v>-9856748.4950825199</v>
      </c>
      <c r="AR31" s="174">
        <v>58</v>
      </c>
      <c r="AS31" s="175">
        <f t="shared" si="11"/>
        <v>66531.036462581862</v>
      </c>
      <c r="AT31" s="174">
        <f t="shared" ref="AT31:AT43" si="13">AS31+AO31</f>
        <v>1595382.5413800627</v>
      </c>
      <c r="AU31" s="175">
        <f t="shared" si="7"/>
        <v>-9790217.4586199373</v>
      </c>
      <c r="AV31" s="174">
        <v>58</v>
      </c>
      <c r="AW31" s="175">
        <f t="shared" si="12"/>
        <v>3466.1850555129381</v>
      </c>
      <c r="AX31" s="182">
        <v>1598848.7264355756</v>
      </c>
      <c r="AY31" s="58">
        <f>final_payment!BC30</f>
        <v>1598848.72</v>
      </c>
    </row>
    <row r="32" spans="1:51" x14ac:dyDescent="0.35">
      <c r="A32" s="166"/>
      <c r="B32" s="165" t="s">
        <v>172</v>
      </c>
      <c r="C32" s="172" t="s">
        <v>26</v>
      </c>
      <c r="D32" s="172" t="s">
        <v>548</v>
      </c>
      <c r="E32" s="173">
        <f>VLOOKUP(B32,PopUC!$B$4:$D$117,3,FALSE)</f>
        <v>86608</v>
      </c>
      <c r="F32" s="195">
        <f>VLOOKUP(B32,PopUC!$B$4:$G$117,6,FALSE)</f>
        <v>680896.60210202006</v>
      </c>
      <c r="G32" s="196">
        <f>VLOOKUP(B32,'K_1.1'!$B$4:$H$127,6,FALSE)</f>
        <v>4</v>
      </c>
      <c r="H32" s="195">
        <f>VLOOKUP(B32,'K_1.1'!$B$4:$H$127,7,FALSE)</f>
        <v>33488.147132169579</v>
      </c>
      <c r="I32" s="196" t="str">
        <f>VLOOKUP(B32,'K_1.2'!$B$4:$H$127,6,FALSE)</f>
        <v>2</v>
      </c>
      <c r="J32" s="195">
        <f>VLOOKUP(B32,'K_1.2'!$B$4:$H$127,7,FALSE)</f>
        <v>24327.440217391304</v>
      </c>
      <c r="K32" s="196" t="str">
        <f>VLOOKUP(B32,'K_2.1'!$B$4:$H$127,6,FALSE)</f>
        <v>4</v>
      </c>
      <c r="L32" s="195">
        <f>VLOOKUP(B32,'K_2.1'!$B$4:$H$127,7,FALSE)</f>
        <v>33910.977272727272</v>
      </c>
      <c r="M32" s="197" t="str">
        <f>VLOOKUP(B32,'K_2.2'!$B$4:$H$127,6,FALSE)</f>
        <v>3</v>
      </c>
      <c r="N32" s="195">
        <f>VLOOKUP(B32,'K_2.2'!$B$4:$H$127,7,FALSE)</f>
        <v>31872.026107594938</v>
      </c>
      <c r="O32" s="197" t="str">
        <f>VLOOKUP(B32,K_3!$B$4:$H$127,6,FALSE)</f>
        <v>1</v>
      </c>
      <c r="P32" s="195">
        <f>VLOOKUP(B32,K_3!$B$4:$H$127,7,FALSE)</f>
        <v>12621.002819548872</v>
      </c>
      <c r="Q32" s="195">
        <f>VLOOKUP(B32,'K_4.1'!$B$4:$H$115,6,FALSE)</f>
        <v>0.5</v>
      </c>
      <c r="R32" s="195">
        <f>VLOOKUP(B32,'K_4.1'!$B$4:$H$115,7,FALSE)</f>
        <v>9024.6955645161288</v>
      </c>
      <c r="S32" s="195">
        <f>VLOOKUP(B32,'K_4.2'!$B$4:$H$127,6,FALSE)</f>
        <v>0</v>
      </c>
      <c r="T32" s="195">
        <f>VLOOKUP(B32,'K_4.2'!$B$4:$H$127,7,FALSE)</f>
        <v>0</v>
      </c>
      <c r="U32" s="198">
        <f>VLOOKUP(B32,K_5!$B$4:$H$131,6,FALSE)</f>
        <v>5</v>
      </c>
      <c r="V32" s="195">
        <f>VLOOKUP(B32,K_5!$B$4:$H$131,7,FALSE)</f>
        <v>47284.320422535209</v>
      </c>
      <c r="W32" s="198" t="str">
        <f>VLOOKUP(B32,K_6!$B$4:$H$127,6,FALSE)</f>
        <v>5</v>
      </c>
      <c r="X32" s="195">
        <f>VLOOKUP(B32,K_6!$B$4:$H$127,7,FALSE)</f>
        <v>59314.253533568903</v>
      </c>
      <c r="Y32" s="198">
        <f>VLOOKUP(B32,K_7!$B$4:$H$124,6,FALSE)</f>
        <v>3</v>
      </c>
      <c r="Z32" s="195">
        <f>VLOOKUP(B32,K_7!$B$4:$H$124,7,FALSE)</f>
        <v>44762.49</v>
      </c>
      <c r="AA32" s="198">
        <f>VLOOKUP(B32,K_8!$B$4:$H$124,6,FALSE)</f>
        <v>15</v>
      </c>
      <c r="AB32" s="195">
        <f>VLOOKUP(B32,K_8!$B$4:$H$124,7,FALSE)</f>
        <v>165107.54508196723</v>
      </c>
      <c r="AC32" s="195">
        <f>VLOOKUP(B32,'K_9.1'!$B$4:$G$121,5,FALSE)</f>
        <v>4.2857142857142856</v>
      </c>
      <c r="AD32" s="195">
        <f>VLOOKUP(B32,'K_9.1'!$B$4:$G$121,6,FALSE)</f>
        <v>27654.705840101913</v>
      </c>
      <c r="AE32" s="195">
        <f>VLOOKUP(B32,'K_9.2'!$B$4:$G$121,5,FALSE)</f>
        <v>4.4285714285714288</v>
      </c>
      <c r="AF32" s="195">
        <f>VLOOKUP(B32,'K_9.2'!$B$4:$G$121,6,FALSE)</f>
        <v>30227.42952753029</v>
      </c>
      <c r="AG32" s="198">
        <f>VLOOKUP(B32,'K_9.3'!$B$4:$H$124,6,FALSE)</f>
        <v>5</v>
      </c>
      <c r="AH32" s="195">
        <f>VLOOKUP(B32,'K_9.3'!$B$4:$H$124,7,FALSE)</f>
        <v>30519.879545454547</v>
      </c>
      <c r="AI32" s="198" t="str">
        <f>VLOOKUP(B32,'K_10.1'!$B$4:$H$124,6,FALSE)</f>
        <v>5</v>
      </c>
      <c r="AJ32" s="195">
        <f>VLOOKUP(B32,'K_10.1'!$B$4:$H$124,7,FALSE)</f>
        <v>44882.175802139034</v>
      </c>
      <c r="AK32" s="198">
        <f>VLOOKUP(B32,'K_10.2'!$B$4:$K$124,9,FALSE)</f>
        <v>5</v>
      </c>
      <c r="AL32" s="195">
        <f>VLOOKUP(B32,'K_10.2'!$B$4:$K$124,10,FALSE)</f>
        <v>45285.792491007196</v>
      </c>
      <c r="AM32" s="195">
        <f t="shared" si="0"/>
        <v>66.214285714285722</v>
      </c>
      <c r="AN32" s="199">
        <f t="shared" si="1"/>
        <v>640282.88135825249</v>
      </c>
      <c r="AO32" s="199">
        <f t="shared" si="2"/>
        <v>1321179.4834602724</v>
      </c>
      <c r="AP32" s="174">
        <f t="shared" si="3"/>
        <v>6928640</v>
      </c>
      <c r="AQ32" s="175">
        <f t="shared" si="4"/>
        <v>-5607460.5165397273</v>
      </c>
      <c r="AR32" s="174">
        <v>66.214285714285722</v>
      </c>
      <c r="AS32" s="175">
        <f t="shared" si="11"/>
        <v>75953.535468982023</v>
      </c>
      <c r="AT32" s="174">
        <f t="shared" si="13"/>
        <v>1397133.0189292545</v>
      </c>
      <c r="AU32" s="175">
        <f t="shared" si="7"/>
        <v>-5531506.9810707457</v>
      </c>
      <c r="AV32" s="174">
        <v>66.214285714285722</v>
      </c>
      <c r="AW32" s="175">
        <f t="shared" si="12"/>
        <v>3957.0856483503626</v>
      </c>
      <c r="AX32" s="182">
        <v>1401090.1045776049</v>
      </c>
      <c r="AY32" s="58">
        <f>final_payment!BC31</f>
        <v>1401090.1</v>
      </c>
    </row>
    <row r="33" spans="1:51" x14ac:dyDescent="0.35">
      <c r="A33" s="166"/>
      <c r="B33" s="165" t="s">
        <v>173</v>
      </c>
      <c r="C33" s="172" t="s">
        <v>27</v>
      </c>
      <c r="D33" s="172" t="s">
        <v>548</v>
      </c>
      <c r="E33" s="173">
        <f>VLOOKUP(B33,PopUC!$B$4:$D$117,3,FALSE)</f>
        <v>81538</v>
      </c>
      <c r="F33" s="195">
        <f>VLOOKUP(B33,PopUC!$B$4:$G$117,6,FALSE)</f>
        <v>503425.09073502774</v>
      </c>
      <c r="G33" s="196">
        <f>VLOOKUP(B33,'K_1.1'!$B$4:$H$127,6,FALSE)</f>
        <v>2</v>
      </c>
      <c r="H33" s="195">
        <f>VLOOKUP(B33,'K_1.1'!$B$4:$H$127,7,FALSE)</f>
        <v>16744.073566084789</v>
      </c>
      <c r="I33" s="196" t="str">
        <f>VLOOKUP(B33,'K_1.2'!$B$4:$H$127,6,FALSE)</f>
        <v>3</v>
      </c>
      <c r="J33" s="195">
        <f>VLOOKUP(B33,'K_1.2'!$B$4:$H$127,7,FALSE)</f>
        <v>36491.16032608696</v>
      </c>
      <c r="K33" s="196" t="str">
        <f>VLOOKUP(B33,'K_2.1'!$B$4:$H$127,6,FALSE)</f>
        <v>2</v>
      </c>
      <c r="L33" s="195">
        <f>VLOOKUP(B33,'K_2.1'!$B$4:$H$127,7,FALSE)</f>
        <v>16955.488636363636</v>
      </c>
      <c r="M33" s="197" t="str">
        <f>VLOOKUP(B33,'K_2.2'!$B$4:$H$127,6,FALSE)</f>
        <v>5</v>
      </c>
      <c r="N33" s="195">
        <f>VLOOKUP(B33,'K_2.2'!$B$4:$H$127,7,FALSE)</f>
        <v>53120.043512658231</v>
      </c>
      <c r="O33" s="197" t="str">
        <f>VLOOKUP(B33,K_3!$B$4:$H$127,6,FALSE)</f>
        <v>1</v>
      </c>
      <c r="P33" s="195">
        <f>VLOOKUP(B33,K_3!$B$4:$H$127,7,FALSE)</f>
        <v>12621.002819548872</v>
      </c>
      <c r="Q33" s="195">
        <f>VLOOKUP(B33,'K_4.1'!$B$4:$H$115,6,FALSE)</f>
        <v>0.5</v>
      </c>
      <c r="R33" s="195">
        <f>VLOOKUP(B33,'K_4.1'!$B$4:$H$115,7,FALSE)</f>
        <v>9024.6955645161288</v>
      </c>
      <c r="S33" s="195">
        <f>VLOOKUP(B33,'K_4.2'!$B$4:$H$127,6,FALSE)</f>
        <v>0</v>
      </c>
      <c r="T33" s="195">
        <f>VLOOKUP(B33,'K_4.2'!$B$4:$H$127,7,FALSE)</f>
        <v>0</v>
      </c>
      <c r="U33" s="198">
        <f>VLOOKUP(B33,K_5!$B$4:$H$131,6,FALSE)</f>
        <v>4</v>
      </c>
      <c r="V33" s="195">
        <f>VLOOKUP(B33,K_5!$B$4:$H$131,7,FALSE)</f>
        <v>37827.456338028169</v>
      </c>
      <c r="W33" s="198" t="str">
        <f>VLOOKUP(B33,K_6!$B$4:$H$127,6,FALSE)</f>
        <v>2</v>
      </c>
      <c r="X33" s="195">
        <f>VLOOKUP(B33,K_6!$B$4:$H$127,7,FALSE)</f>
        <v>23725.701413427563</v>
      </c>
      <c r="Y33" s="198">
        <f>VLOOKUP(B33,K_7!$B$4:$H$124,6,FALSE)</f>
        <v>6</v>
      </c>
      <c r="Z33" s="195">
        <f>VLOOKUP(B33,K_7!$B$4:$H$124,7,FALSE)</f>
        <v>89524.98</v>
      </c>
      <c r="AA33" s="198">
        <f>VLOOKUP(B33,K_8!$B$4:$H$124,6,FALSE)</f>
        <v>3</v>
      </c>
      <c r="AB33" s="195">
        <f>VLOOKUP(B33,K_8!$B$4:$H$124,7,FALSE)</f>
        <v>33021.509016393444</v>
      </c>
      <c r="AC33" s="195">
        <f>VLOOKUP(B33,'K_9.1'!$B$4:$G$121,5,FALSE)</f>
        <v>4</v>
      </c>
      <c r="AD33" s="195">
        <f>VLOOKUP(B33,'K_9.1'!$B$4:$G$121,6,FALSE)</f>
        <v>25811.058784095116</v>
      </c>
      <c r="AE33" s="195">
        <f>VLOOKUP(B33,'K_9.2'!$B$4:$G$121,5,FALSE)</f>
        <v>4.5</v>
      </c>
      <c r="AF33" s="195">
        <f>VLOOKUP(B33,'K_9.2'!$B$4:$G$121,6,FALSE)</f>
        <v>30714.968713458195</v>
      </c>
      <c r="AG33" s="198">
        <f>VLOOKUP(B33,'K_9.3'!$B$4:$H$124,6,FALSE)</f>
        <v>5</v>
      </c>
      <c r="AH33" s="195">
        <f>VLOOKUP(B33,'K_9.3'!$B$4:$H$124,7,FALSE)</f>
        <v>30519.879545454547</v>
      </c>
      <c r="AI33" s="198" t="str">
        <f>VLOOKUP(B33,'K_10.1'!$B$4:$H$124,6,FALSE)</f>
        <v>5</v>
      </c>
      <c r="AJ33" s="195">
        <f>VLOOKUP(B33,'K_10.1'!$B$4:$H$124,7,FALSE)</f>
        <v>44882.175802139034</v>
      </c>
      <c r="AK33" s="198">
        <f>VLOOKUP(B33,'K_10.2'!$B$4:$K$124,9,FALSE)</f>
        <v>5</v>
      </c>
      <c r="AL33" s="195">
        <f>VLOOKUP(B33,'K_10.2'!$B$4:$K$124,10,FALSE)</f>
        <v>45285.792491007196</v>
      </c>
      <c r="AM33" s="195">
        <f t="shared" si="0"/>
        <v>52</v>
      </c>
      <c r="AN33" s="199">
        <f t="shared" si="1"/>
        <v>506269.98652926192</v>
      </c>
      <c r="AO33" s="199">
        <f t="shared" si="2"/>
        <v>1009695.0772642895</v>
      </c>
      <c r="AP33" s="174">
        <f t="shared" si="3"/>
        <v>6523040</v>
      </c>
      <c r="AQ33" s="175">
        <f t="shared" si="4"/>
        <v>-5513344.9227357106</v>
      </c>
      <c r="AR33" s="174">
        <v>52</v>
      </c>
      <c r="AS33" s="175">
        <f t="shared" si="11"/>
        <v>59648.515449211329</v>
      </c>
      <c r="AT33" s="174">
        <f t="shared" si="13"/>
        <v>1069343.5927135008</v>
      </c>
      <c r="AU33" s="175">
        <f t="shared" si="7"/>
        <v>-5453696.4072864987</v>
      </c>
      <c r="AV33" s="174">
        <v>52</v>
      </c>
      <c r="AW33" s="175">
        <f t="shared" si="12"/>
        <v>3107.6141877012551</v>
      </c>
      <c r="AX33" s="182">
        <v>1072451.206901202</v>
      </c>
      <c r="AY33" s="58">
        <f>final_payment!BC32</f>
        <v>1072451.21</v>
      </c>
    </row>
    <row r="34" spans="1:51" x14ac:dyDescent="0.35">
      <c r="A34" s="166"/>
      <c r="B34" s="165" t="s">
        <v>174</v>
      </c>
      <c r="C34" s="172" t="s">
        <v>28</v>
      </c>
      <c r="D34" s="172" t="s">
        <v>548</v>
      </c>
      <c r="E34" s="173">
        <f>VLOOKUP(B34,PopUC!$B$4:$D$117,3,FALSE)</f>
        <v>45803</v>
      </c>
      <c r="F34" s="195">
        <f>VLOOKUP(B34,PopUC!$B$4:$G$117,6,FALSE)</f>
        <v>238380.03604801433</v>
      </c>
      <c r="G34" s="196">
        <f>VLOOKUP(B34,'K_1.1'!$B$4:$H$127,6,FALSE)</f>
        <v>1</v>
      </c>
      <c r="H34" s="195">
        <f>VLOOKUP(B34,'K_1.1'!$B$4:$H$127,7,FALSE)</f>
        <v>8372.0367830423947</v>
      </c>
      <c r="I34" s="196" t="str">
        <f>VLOOKUP(B34,'K_1.2'!$B$4:$H$127,6,FALSE)</f>
        <v>1</v>
      </c>
      <c r="J34" s="195">
        <f>VLOOKUP(B34,'K_1.2'!$B$4:$H$127,7,FALSE)</f>
        <v>12163.720108695652</v>
      </c>
      <c r="K34" s="196" t="str">
        <f>VLOOKUP(B34,'K_2.1'!$B$4:$H$127,6,FALSE)</f>
        <v>1</v>
      </c>
      <c r="L34" s="195">
        <f>VLOOKUP(B34,'K_2.1'!$B$4:$H$127,7,FALSE)</f>
        <v>8477.744318181818</v>
      </c>
      <c r="M34" s="197" t="str">
        <f>VLOOKUP(B34,'K_2.2'!$B$4:$H$127,6,FALSE)</f>
        <v>4</v>
      </c>
      <c r="N34" s="195">
        <f>VLOOKUP(B34,'K_2.2'!$B$4:$H$127,7,FALSE)</f>
        <v>42496.034810126584</v>
      </c>
      <c r="O34" s="197" t="str">
        <f>VLOOKUP(B34,K_3!$B$4:$H$127,6,FALSE)</f>
        <v>1</v>
      </c>
      <c r="P34" s="195">
        <f>VLOOKUP(B34,K_3!$B$4:$H$127,7,FALSE)</f>
        <v>12621.002819548872</v>
      </c>
      <c r="Q34" s="195">
        <f>VLOOKUP(B34,'K_4.1'!$B$4:$H$115,6,FALSE)</f>
        <v>0.5</v>
      </c>
      <c r="R34" s="195">
        <f>VLOOKUP(B34,'K_4.1'!$B$4:$H$115,7,FALSE)</f>
        <v>9024.6955645161288</v>
      </c>
      <c r="S34" s="195">
        <f>VLOOKUP(B34,'K_4.2'!$B$4:$H$127,6,FALSE)</f>
        <v>0.5</v>
      </c>
      <c r="T34" s="195">
        <f>VLOOKUP(B34,'K_4.2'!$B$4:$H$127,7,FALSE)</f>
        <v>10426.045807453416</v>
      </c>
      <c r="U34" s="198">
        <f>VLOOKUP(B34,K_5!$B$4:$H$131,6,FALSE)</f>
        <v>4</v>
      </c>
      <c r="V34" s="195">
        <f>VLOOKUP(B34,K_5!$B$4:$H$131,7,FALSE)</f>
        <v>37827.456338028169</v>
      </c>
      <c r="W34" s="198" t="str">
        <f>VLOOKUP(B34,K_6!$B$4:$H$127,6,FALSE)</f>
        <v>1</v>
      </c>
      <c r="X34" s="195">
        <f>VLOOKUP(B34,K_6!$B$4:$H$127,7,FALSE)</f>
        <v>11862.850706713782</v>
      </c>
      <c r="Y34" s="198">
        <f>VLOOKUP(B34,K_7!$B$4:$H$124,6,FALSE)</f>
        <v>3</v>
      </c>
      <c r="Z34" s="195">
        <f>VLOOKUP(B34,K_7!$B$4:$H$124,7,FALSE)</f>
        <v>44762.49</v>
      </c>
      <c r="AA34" s="198">
        <f>VLOOKUP(B34,K_8!$B$4:$H$124,6,FALSE)</f>
        <v>3</v>
      </c>
      <c r="AB34" s="195">
        <f>VLOOKUP(B34,K_8!$B$4:$H$124,7,FALSE)</f>
        <v>33021.509016393444</v>
      </c>
      <c r="AC34" s="195">
        <f>VLOOKUP(B34,'K_9.1'!$B$4:$G$121,5,FALSE)</f>
        <v>4.166666666666667</v>
      </c>
      <c r="AD34" s="195">
        <f>VLOOKUP(B34,'K_9.1'!$B$4:$G$121,6,FALSE)</f>
        <v>26886.51956676575</v>
      </c>
      <c r="AE34" s="195">
        <f>VLOOKUP(B34,'K_9.2'!$B$4:$G$121,5,FALSE)</f>
        <v>4.666666666666667</v>
      </c>
      <c r="AF34" s="195">
        <f>VLOOKUP(B34,'K_9.2'!$B$4:$G$121,6,FALSE)</f>
        <v>31852.560147289983</v>
      </c>
      <c r="AG34" s="198">
        <f>VLOOKUP(B34,'K_9.3'!$B$4:$H$124,6,FALSE)</f>
        <v>5</v>
      </c>
      <c r="AH34" s="195">
        <f>VLOOKUP(B34,'K_9.3'!$B$4:$H$124,7,FALSE)</f>
        <v>30519.879545454547</v>
      </c>
      <c r="AI34" s="198" t="str">
        <f>VLOOKUP(B34,'K_10.1'!$B$4:$H$124,6,FALSE)</f>
        <v>5</v>
      </c>
      <c r="AJ34" s="195">
        <f>VLOOKUP(B34,'K_10.1'!$B$4:$H$124,7,FALSE)</f>
        <v>44882.175802139034</v>
      </c>
      <c r="AK34" s="198">
        <f>VLOOKUP(B34,'K_10.2'!$B$4:$K$124,9,FALSE)</f>
        <v>5</v>
      </c>
      <c r="AL34" s="195">
        <f>VLOOKUP(B34,'K_10.2'!$B$4:$K$124,10,FALSE)</f>
        <v>45285.792491007196</v>
      </c>
      <c r="AM34" s="195">
        <f t="shared" si="0"/>
        <v>43.833333333333336</v>
      </c>
      <c r="AN34" s="199">
        <f t="shared" si="1"/>
        <v>410482.51382535673</v>
      </c>
      <c r="AO34" s="199">
        <f t="shared" si="2"/>
        <v>648862.54987337103</v>
      </c>
      <c r="AP34" s="174">
        <f t="shared" si="3"/>
        <v>3664240</v>
      </c>
      <c r="AQ34" s="175">
        <f t="shared" si="4"/>
        <v>-3015377.4501266289</v>
      </c>
      <c r="AR34" s="174">
        <v>43.833333333333336</v>
      </c>
      <c r="AS34" s="175">
        <f t="shared" si="11"/>
        <v>50280.639625456992</v>
      </c>
      <c r="AT34" s="174">
        <f t="shared" si="13"/>
        <v>699143.18949882803</v>
      </c>
      <c r="AU34" s="175">
        <f t="shared" si="7"/>
        <v>-2965096.8105011722</v>
      </c>
      <c r="AV34" s="174">
        <v>43.833333333333336</v>
      </c>
      <c r="AW34" s="175">
        <f t="shared" si="12"/>
        <v>2619.5593954020196</v>
      </c>
      <c r="AX34" s="182">
        <v>701762.74889423</v>
      </c>
      <c r="AY34" s="58">
        <f>final_payment!BC33</f>
        <v>701762.75</v>
      </c>
    </row>
    <row r="35" spans="1:51" x14ac:dyDescent="0.35">
      <c r="A35" s="166"/>
      <c r="B35" s="165" t="s">
        <v>175</v>
      </c>
      <c r="C35" s="172" t="s">
        <v>29</v>
      </c>
      <c r="D35" s="172" t="s">
        <v>548</v>
      </c>
      <c r="E35" s="173">
        <f>VLOOKUP(B35,PopUC!$B$4:$D$117,3,FALSE)</f>
        <v>32667</v>
      </c>
      <c r="F35" s="195">
        <f>VLOOKUP(B35,PopUC!$B$4:$G$117,6,FALSE)</f>
        <v>247125.48230772847</v>
      </c>
      <c r="G35" s="196">
        <f>VLOOKUP(B35,'K_1.1'!$B$4:$H$127,6,FALSE)</f>
        <v>5</v>
      </c>
      <c r="H35" s="195">
        <f>VLOOKUP(B35,'K_1.1'!$B$4:$H$127,7,FALSE)</f>
        <v>41860.183915211972</v>
      </c>
      <c r="I35" s="196" t="str">
        <f>VLOOKUP(B35,'K_1.2'!$B$4:$H$127,6,FALSE)</f>
        <v>2</v>
      </c>
      <c r="J35" s="195">
        <f>VLOOKUP(B35,'K_1.2'!$B$4:$H$127,7,FALSE)</f>
        <v>24327.440217391304</v>
      </c>
      <c r="K35" s="196" t="str">
        <f>VLOOKUP(B35,'K_2.1'!$B$4:$H$127,6,FALSE)</f>
        <v>5</v>
      </c>
      <c r="L35" s="195">
        <f>VLOOKUP(B35,'K_2.1'!$B$4:$H$127,7,FALSE)</f>
        <v>42388.721590909088</v>
      </c>
      <c r="M35" s="197" t="str">
        <f>VLOOKUP(B35,'K_2.2'!$B$4:$H$127,6,FALSE)</f>
        <v>2</v>
      </c>
      <c r="N35" s="195">
        <f>VLOOKUP(B35,'K_2.2'!$B$4:$H$127,7,FALSE)</f>
        <v>21248.017405063292</v>
      </c>
      <c r="O35" s="197" t="str">
        <f>VLOOKUP(B35,K_3!$B$4:$H$127,6,FALSE)</f>
        <v>2</v>
      </c>
      <c r="P35" s="195">
        <f>VLOOKUP(B35,K_3!$B$4:$H$127,7,FALSE)</f>
        <v>25242.005639097744</v>
      </c>
      <c r="Q35" s="195">
        <f>VLOOKUP(B35,'K_4.1'!$B$4:$H$115,6,FALSE)</f>
        <v>0</v>
      </c>
      <c r="R35" s="195">
        <f>VLOOKUP(B35,'K_4.1'!$B$4:$H$115,7,FALSE)</f>
        <v>0</v>
      </c>
      <c r="S35" s="195">
        <f>VLOOKUP(B35,'K_4.2'!$B$4:$H$127,6,FALSE)</f>
        <v>0</v>
      </c>
      <c r="T35" s="195">
        <f>VLOOKUP(B35,'K_4.2'!$B$4:$H$127,7,FALSE)</f>
        <v>0</v>
      </c>
      <c r="U35" s="198">
        <f>VLOOKUP(B35,K_5!$B$4:$H$131,6,FALSE)</f>
        <v>2</v>
      </c>
      <c r="V35" s="195">
        <f>VLOOKUP(B35,K_5!$B$4:$H$131,7,FALSE)</f>
        <v>18913.728169014084</v>
      </c>
      <c r="W35" s="198" t="str">
        <f>VLOOKUP(B35,K_6!$B$4:$H$127,6,FALSE)</f>
        <v>5</v>
      </c>
      <c r="X35" s="195">
        <f>VLOOKUP(B35,K_6!$B$4:$H$127,7,FALSE)</f>
        <v>59314.253533568903</v>
      </c>
      <c r="Y35" s="198">
        <f>VLOOKUP(B35,K_7!$B$4:$H$124,6,FALSE)</f>
        <v>3</v>
      </c>
      <c r="Z35" s="195">
        <f>VLOOKUP(B35,K_7!$B$4:$H$124,7,FALSE)</f>
        <v>44762.49</v>
      </c>
      <c r="AA35" s="198">
        <f>VLOOKUP(B35,K_8!$B$4:$H$124,6,FALSE)</f>
        <v>15</v>
      </c>
      <c r="AB35" s="195">
        <f>VLOOKUP(B35,K_8!$B$4:$H$124,7,FALSE)</f>
        <v>165107.54508196723</v>
      </c>
      <c r="AC35" s="195">
        <f>VLOOKUP(B35,'K_9.1'!$B$4:$G$121,5,FALSE)</f>
        <v>3.4285714285714284</v>
      </c>
      <c r="AD35" s="195">
        <f>VLOOKUP(B35,'K_9.1'!$B$4:$G$121,6,FALSE)</f>
        <v>22123.764672081528</v>
      </c>
      <c r="AE35" s="195">
        <f>VLOOKUP(B35,'K_9.2'!$B$4:$G$121,5,FALSE)</f>
        <v>4.2857142857142856</v>
      </c>
      <c r="AF35" s="195">
        <f>VLOOKUP(B35,'K_9.2'!$B$4:$G$121,6,FALSE)</f>
        <v>29252.351155674471</v>
      </c>
      <c r="AG35" s="198">
        <f>VLOOKUP(B35,'K_9.3'!$B$4:$H$124,6,FALSE)</f>
        <v>5</v>
      </c>
      <c r="AH35" s="195">
        <f>VLOOKUP(B35,'K_9.3'!$B$4:$H$124,7,FALSE)</f>
        <v>30519.879545454547</v>
      </c>
      <c r="AI35" s="198" t="str">
        <f>VLOOKUP(B35,'K_10.1'!$B$4:$H$124,6,FALSE)</f>
        <v>5</v>
      </c>
      <c r="AJ35" s="195">
        <f>VLOOKUP(B35,'K_10.1'!$B$4:$H$124,7,FALSE)</f>
        <v>44882.175802139034</v>
      </c>
      <c r="AK35" s="198">
        <f>VLOOKUP(B35,'K_10.2'!$B$4:$K$124,9,FALSE)</f>
        <v>5</v>
      </c>
      <c r="AL35" s="195">
        <f>VLOOKUP(B35,'K_10.2'!$B$4:$K$124,10,FALSE)</f>
        <v>45285.792491007196</v>
      </c>
      <c r="AM35" s="195">
        <f t="shared" si="0"/>
        <v>63.714285714285708</v>
      </c>
      <c r="AN35" s="199">
        <f t="shared" si="1"/>
        <v>615228.34921858041</v>
      </c>
      <c r="AO35" s="199">
        <f t="shared" si="2"/>
        <v>862353.8315263089</v>
      </c>
      <c r="AP35" s="174">
        <f t="shared" si="3"/>
        <v>2613360</v>
      </c>
      <c r="AQ35" s="175">
        <f t="shared" si="4"/>
        <v>-1751006.1684736912</v>
      </c>
      <c r="AR35" s="174">
        <v>63.714285714285708</v>
      </c>
      <c r="AS35" s="175">
        <f t="shared" si="11"/>
        <v>73085.818380077617</v>
      </c>
      <c r="AT35" s="174">
        <f t="shared" si="13"/>
        <v>935439.6499063865</v>
      </c>
      <c r="AU35" s="175">
        <f t="shared" si="7"/>
        <v>-1677920.3500936134</v>
      </c>
      <c r="AV35" s="174">
        <v>63.714285714285708</v>
      </c>
      <c r="AW35" s="175">
        <f t="shared" si="12"/>
        <v>3807.6811200954935</v>
      </c>
      <c r="AX35" s="182">
        <v>939247.33102648205</v>
      </c>
      <c r="AY35" s="58">
        <f>final_payment!BC34</f>
        <v>939247.33</v>
      </c>
    </row>
    <row r="36" spans="1:51" x14ac:dyDescent="0.35">
      <c r="A36" s="166"/>
      <c r="B36" s="165" t="s">
        <v>176</v>
      </c>
      <c r="C36" s="172" t="s">
        <v>30</v>
      </c>
      <c r="D36" s="172" t="s">
        <v>548</v>
      </c>
      <c r="E36" s="173">
        <f>VLOOKUP(B36,PopUC!$B$4:$D$117,3,FALSE)</f>
        <v>28672</v>
      </c>
      <c r="F36" s="195">
        <f>VLOOKUP(B36,PopUC!$B$4:$G$117,6,FALSE)</f>
        <v>183832.88652670549</v>
      </c>
      <c r="G36" s="196">
        <f>VLOOKUP(B36,'K_1.1'!$B$4:$H$127,6,FALSE)</f>
        <v>5</v>
      </c>
      <c r="H36" s="195">
        <f>VLOOKUP(B36,'K_1.1'!$B$4:$H$127,7,FALSE)</f>
        <v>41860.183915211972</v>
      </c>
      <c r="I36" s="196" t="str">
        <f>VLOOKUP(B36,'K_1.2'!$B$4:$H$127,6,FALSE)</f>
        <v>2</v>
      </c>
      <c r="J36" s="195">
        <f>VLOOKUP(B36,'K_1.2'!$B$4:$H$127,7,FALSE)</f>
        <v>24327.440217391304</v>
      </c>
      <c r="K36" s="196" t="str">
        <f>VLOOKUP(B36,'K_2.1'!$B$4:$H$127,6,FALSE)</f>
        <v>4</v>
      </c>
      <c r="L36" s="195">
        <f>VLOOKUP(B36,'K_2.1'!$B$4:$H$127,7,FALSE)</f>
        <v>33910.977272727272</v>
      </c>
      <c r="M36" s="197" t="str">
        <f>VLOOKUP(B36,'K_2.2'!$B$4:$H$127,6,FALSE)</f>
        <v>1</v>
      </c>
      <c r="N36" s="195">
        <f>VLOOKUP(B36,'K_2.2'!$B$4:$H$127,7,FALSE)</f>
        <v>10624.008702531646</v>
      </c>
      <c r="O36" s="197" t="str">
        <f>VLOOKUP(B36,K_3!$B$4:$H$127,6,FALSE)</f>
        <v>1</v>
      </c>
      <c r="P36" s="195">
        <f>VLOOKUP(B36,K_3!$B$4:$H$127,7,FALSE)</f>
        <v>12621.002819548872</v>
      </c>
      <c r="Q36" s="195">
        <f>VLOOKUP(B36,'K_4.1'!$B$4:$H$115,6,FALSE)</f>
        <v>0</v>
      </c>
      <c r="R36" s="195">
        <f>VLOOKUP(B36,'K_4.1'!$B$4:$H$115,7,FALSE)</f>
        <v>0</v>
      </c>
      <c r="S36" s="195">
        <f>VLOOKUP(B36,'K_4.2'!$B$4:$H$127,6,FALSE)</f>
        <v>0</v>
      </c>
      <c r="T36" s="195">
        <f>VLOOKUP(B36,'K_4.2'!$B$4:$H$127,7,FALSE)</f>
        <v>0</v>
      </c>
      <c r="U36" s="198">
        <f>VLOOKUP(B36,K_5!$B$4:$H$131,6,FALSE)</f>
        <v>2</v>
      </c>
      <c r="V36" s="195">
        <f>VLOOKUP(B36,K_5!$B$4:$H$131,7,FALSE)</f>
        <v>18913.728169014084</v>
      </c>
      <c r="W36" s="198" t="str">
        <f>VLOOKUP(B36,K_6!$B$4:$H$127,6,FALSE)</f>
        <v>1</v>
      </c>
      <c r="X36" s="195">
        <f>VLOOKUP(B36,K_6!$B$4:$H$127,7,FALSE)</f>
        <v>11862.850706713782</v>
      </c>
      <c r="Y36" s="198">
        <f>VLOOKUP(B36,K_7!$B$4:$H$124,6,FALSE)</f>
        <v>3</v>
      </c>
      <c r="Z36" s="195">
        <f>VLOOKUP(B36,K_7!$B$4:$H$124,7,FALSE)</f>
        <v>44762.49</v>
      </c>
      <c r="AA36" s="198">
        <f>VLOOKUP(B36,K_8!$B$4:$H$124,6,FALSE)</f>
        <v>12</v>
      </c>
      <c r="AB36" s="195">
        <f>VLOOKUP(B36,K_8!$B$4:$H$124,7,FALSE)</f>
        <v>132086.03606557377</v>
      </c>
      <c r="AC36" s="195">
        <f>VLOOKUP(B36,'K_9.1'!$B$4:$G$121,5,FALSE)</f>
        <v>4</v>
      </c>
      <c r="AD36" s="195">
        <f>VLOOKUP(B36,'K_9.1'!$B$4:$G$121,6,FALSE)</f>
        <v>25811.058784095116</v>
      </c>
      <c r="AE36" s="195">
        <f>VLOOKUP(B36,'K_9.2'!$B$4:$G$121,5,FALSE)</f>
        <v>4</v>
      </c>
      <c r="AF36" s="195">
        <f>VLOOKUP(B36,'K_9.2'!$B$4:$G$121,6,FALSE)</f>
        <v>27302.194411962839</v>
      </c>
      <c r="AG36" s="198">
        <f>VLOOKUP(B36,'K_9.3'!$B$4:$H$124,6,FALSE)</f>
        <v>5</v>
      </c>
      <c r="AH36" s="195">
        <f>VLOOKUP(B36,'K_9.3'!$B$4:$H$124,7,FALSE)</f>
        <v>30519.879545454547</v>
      </c>
      <c r="AI36" s="198" t="str">
        <f>VLOOKUP(B36,'K_10.1'!$B$4:$H$124,6,FALSE)</f>
        <v>5</v>
      </c>
      <c r="AJ36" s="195">
        <f>VLOOKUP(B36,'K_10.1'!$B$4:$H$124,7,FALSE)</f>
        <v>44882.175802139034</v>
      </c>
      <c r="AK36" s="198">
        <f>VLOOKUP(B36,'K_10.2'!$B$4:$K$124,9,FALSE)</f>
        <v>5</v>
      </c>
      <c r="AL36" s="195">
        <f>VLOOKUP(B36,'K_10.2'!$B$4:$K$124,10,FALSE)</f>
        <v>45285.792491007196</v>
      </c>
      <c r="AM36" s="195">
        <f t="shared" si="0"/>
        <v>54</v>
      </c>
      <c r="AN36" s="199">
        <f t="shared" si="1"/>
        <v>504769.81890337146</v>
      </c>
      <c r="AO36" s="199">
        <f t="shared" si="2"/>
        <v>688602.70543007692</v>
      </c>
      <c r="AP36" s="174">
        <f t="shared" si="3"/>
        <v>2293760</v>
      </c>
      <c r="AQ36" s="175">
        <f t="shared" si="4"/>
        <v>-1605157.2945699231</v>
      </c>
      <c r="AR36" s="174">
        <v>54</v>
      </c>
      <c r="AS36" s="175">
        <f t="shared" si="11"/>
        <v>61942.68912033485</v>
      </c>
      <c r="AT36" s="174">
        <f t="shared" si="13"/>
        <v>750545.39455041173</v>
      </c>
      <c r="AU36" s="175">
        <f t="shared" si="7"/>
        <v>-1543214.6054495883</v>
      </c>
      <c r="AV36" s="174">
        <v>54</v>
      </c>
      <c r="AW36" s="175">
        <f t="shared" si="12"/>
        <v>3227.1378103051493</v>
      </c>
      <c r="AX36" s="182">
        <v>753772.53236071684</v>
      </c>
      <c r="AY36" s="58">
        <f>final_payment!BC35</f>
        <v>753772.53</v>
      </c>
    </row>
    <row r="37" spans="1:51" x14ac:dyDescent="0.35">
      <c r="A37" s="166"/>
      <c r="B37" s="165" t="s">
        <v>177</v>
      </c>
      <c r="C37" s="172" t="s">
        <v>31</v>
      </c>
      <c r="D37" s="172" t="s">
        <v>548</v>
      </c>
      <c r="E37" s="173">
        <f>VLOOKUP(B37,PopUC!$B$4:$D$117,3,FALSE)</f>
        <v>59433</v>
      </c>
      <c r="F37" s="195">
        <f>VLOOKUP(B37,PopUC!$B$4:$G$117,6,FALSE)</f>
        <v>436728.76459766604</v>
      </c>
      <c r="G37" s="196">
        <f>VLOOKUP(B37,'K_1.1'!$B$4:$H$127,6,FALSE)</f>
        <v>3</v>
      </c>
      <c r="H37" s="195">
        <f>VLOOKUP(B37,'K_1.1'!$B$4:$H$127,7,FALSE)</f>
        <v>25116.110349127182</v>
      </c>
      <c r="I37" s="196" t="str">
        <f>VLOOKUP(B37,'K_1.2'!$B$4:$H$127,6,FALSE)</f>
        <v>1</v>
      </c>
      <c r="J37" s="195">
        <f>VLOOKUP(B37,'K_1.2'!$B$4:$H$127,7,FALSE)</f>
        <v>12163.720108695652</v>
      </c>
      <c r="K37" s="196" t="str">
        <f>VLOOKUP(B37,'K_2.1'!$B$4:$H$127,6,FALSE)</f>
        <v>3</v>
      </c>
      <c r="L37" s="195">
        <f>VLOOKUP(B37,'K_2.1'!$B$4:$H$127,7,FALSE)</f>
        <v>25433.232954545456</v>
      </c>
      <c r="M37" s="197" t="str">
        <f>VLOOKUP(B37,'K_2.2'!$B$4:$H$127,6,FALSE)</f>
        <v>3</v>
      </c>
      <c r="N37" s="195">
        <f>VLOOKUP(B37,'K_2.2'!$B$4:$H$127,7,FALSE)</f>
        <v>31872.026107594938</v>
      </c>
      <c r="O37" s="197" t="str">
        <f>VLOOKUP(B37,K_3!$B$4:$H$127,6,FALSE)</f>
        <v>2</v>
      </c>
      <c r="P37" s="195">
        <f>VLOOKUP(B37,K_3!$B$4:$H$127,7,FALSE)</f>
        <v>25242.005639097744</v>
      </c>
      <c r="Q37" s="195">
        <f>VLOOKUP(B37,'K_4.1'!$B$4:$H$115,6,FALSE)</f>
        <v>0.5</v>
      </c>
      <c r="R37" s="195">
        <f>VLOOKUP(B37,'K_4.1'!$B$4:$H$115,7,FALSE)</f>
        <v>9024.6955645161288</v>
      </c>
      <c r="S37" s="195">
        <f>VLOOKUP(B37,'K_4.2'!$B$4:$H$127,6,FALSE)</f>
        <v>1.5</v>
      </c>
      <c r="T37" s="195">
        <f>VLOOKUP(B37,'K_4.2'!$B$4:$H$127,7,FALSE)</f>
        <v>31278.137422360247</v>
      </c>
      <c r="U37" s="198">
        <f>VLOOKUP(B37,K_5!$B$4:$H$131,6,FALSE)</f>
        <v>5</v>
      </c>
      <c r="V37" s="195">
        <f>VLOOKUP(B37,K_5!$B$4:$H$131,7,FALSE)</f>
        <v>47284.320422535209</v>
      </c>
      <c r="W37" s="198" t="str">
        <f>VLOOKUP(B37,K_6!$B$4:$H$127,6,FALSE)</f>
        <v>1</v>
      </c>
      <c r="X37" s="195">
        <f>VLOOKUP(B37,K_6!$B$4:$H$127,7,FALSE)</f>
        <v>11862.850706713782</v>
      </c>
      <c r="Y37" s="198">
        <f>VLOOKUP(B37,K_7!$B$4:$H$124,6,FALSE)</f>
        <v>6</v>
      </c>
      <c r="Z37" s="195">
        <f>VLOOKUP(B37,K_7!$B$4:$H$124,7,FALSE)</f>
        <v>89524.98</v>
      </c>
      <c r="AA37" s="198">
        <f>VLOOKUP(B37,K_8!$B$4:$H$124,6,FALSE)</f>
        <v>12</v>
      </c>
      <c r="AB37" s="195">
        <f>VLOOKUP(B37,K_8!$B$4:$H$124,7,FALSE)</f>
        <v>132086.03606557377</v>
      </c>
      <c r="AC37" s="195">
        <f>VLOOKUP(B37,'K_9.1'!$B$4:$G$121,5,FALSE)</f>
        <v>5</v>
      </c>
      <c r="AD37" s="195">
        <f>VLOOKUP(B37,'K_9.1'!$B$4:$G$121,6,FALSE)</f>
        <v>32263.823480118896</v>
      </c>
      <c r="AE37" s="195">
        <f>VLOOKUP(B37,'K_9.2'!$B$4:$G$121,5,FALSE)</f>
        <v>3.8888888888888888</v>
      </c>
      <c r="AF37" s="195">
        <f>VLOOKUP(B37,'K_9.2'!$B$4:$G$121,6,FALSE)</f>
        <v>26543.80012274165</v>
      </c>
      <c r="AG37" s="198">
        <f>VLOOKUP(B37,'K_9.3'!$B$4:$H$124,6,FALSE)</f>
        <v>5</v>
      </c>
      <c r="AH37" s="195">
        <f>VLOOKUP(B37,'K_9.3'!$B$4:$H$124,7,FALSE)</f>
        <v>30519.879545454547</v>
      </c>
      <c r="AI37" s="198" t="str">
        <f>VLOOKUP(B37,'K_10.1'!$B$4:$H$124,6,FALSE)</f>
        <v>5</v>
      </c>
      <c r="AJ37" s="195">
        <f>VLOOKUP(B37,'K_10.1'!$B$4:$H$124,7,FALSE)</f>
        <v>44882.175802139034</v>
      </c>
      <c r="AK37" s="198">
        <f>VLOOKUP(B37,'K_10.2'!$B$4:$K$124,9,FALSE)</f>
        <v>5</v>
      </c>
      <c r="AL37" s="195">
        <f>VLOOKUP(B37,'K_10.2'!$B$4:$K$124,10,FALSE)</f>
        <v>45285.792491007196</v>
      </c>
      <c r="AM37" s="195">
        <f t="shared" si="0"/>
        <v>61.888888888888886</v>
      </c>
      <c r="AN37" s="199">
        <f t="shared" si="1"/>
        <v>620383.58678222145</v>
      </c>
      <c r="AO37" s="199">
        <f t="shared" si="2"/>
        <v>1057112.3513798874</v>
      </c>
      <c r="AP37" s="174">
        <f t="shared" si="3"/>
        <v>4754640</v>
      </c>
      <c r="AQ37" s="175">
        <f t="shared" si="4"/>
        <v>-3697527.6486201128</v>
      </c>
      <c r="AR37" s="174">
        <v>61.888888888888886</v>
      </c>
      <c r="AS37" s="175">
        <f t="shared" si="11"/>
        <v>70991.929711988691</v>
      </c>
      <c r="AT37" s="174">
        <f t="shared" si="13"/>
        <v>1128104.2810918761</v>
      </c>
      <c r="AU37" s="175">
        <f t="shared" si="7"/>
        <v>-3626535.7189081237</v>
      </c>
      <c r="AV37" s="174">
        <v>61.888888888888886</v>
      </c>
      <c r="AW37" s="175">
        <f t="shared" si="12"/>
        <v>3698.592099464955</v>
      </c>
      <c r="AX37" s="182">
        <v>1131802.8731913411</v>
      </c>
      <c r="AY37" s="58">
        <f>final_payment!BC36</f>
        <v>1131802.8700000001</v>
      </c>
    </row>
    <row r="38" spans="1:51" x14ac:dyDescent="0.35">
      <c r="A38" s="166"/>
      <c r="B38" s="165" t="s">
        <v>178</v>
      </c>
      <c r="C38" s="172" t="s">
        <v>32</v>
      </c>
      <c r="D38" s="172" t="s">
        <v>548</v>
      </c>
      <c r="E38" s="173">
        <f>VLOOKUP(B38,PopUC!$B$4:$D$117,3,FALSE)</f>
        <v>22963</v>
      </c>
      <c r="F38" s="195">
        <f>VLOOKUP(B38,PopUC!$B$4:$G$117,6,FALSE)</f>
        <v>155953.85457582094</v>
      </c>
      <c r="G38" s="196">
        <f>VLOOKUP(B38,'K_1.1'!$B$4:$H$127,6,FALSE)</f>
        <v>4</v>
      </c>
      <c r="H38" s="195">
        <f>VLOOKUP(B38,'K_1.1'!$B$4:$H$127,7,FALSE)</f>
        <v>33488.147132169579</v>
      </c>
      <c r="I38" s="196" t="str">
        <f>VLOOKUP(B38,'K_1.2'!$B$4:$H$127,6,FALSE)</f>
        <v>2</v>
      </c>
      <c r="J38" s="195">
        <f>VLOOKUP(B38,'K_1.2'!$B$4:$H$127,7,FALSE)</f>
        <v>24327.440217391304</v>
      </c>
      <c r="K38" s="196" t="str">
        <f>VLOOKUP(B38,'K_2.1'!$B$4:$H$127,6,FALSE)</f>
        <v>4</v>
      </c>
      <c r="L38" s="195">
        <f>VLOOKUP(B38,'K_2.1'!$B$4:$H$127,7,FALSE)</f>
        <v>33910.977272727272</v>
      </c>
      <c r="M38" s="197" t="str">
        <f>VLOOKUP(B38,'K_2.2'!$B$4:$H$127,6,FALSE)</f>
        <v>1</v>
      </c>
      <c r="N38" s="195">
        <f>VLOOKUP(B38,'K_2.2'!$B$4:$H$127,7,FALSE)</f>
        <v>10624.008702531646</v>
      </c>
      <c r="O38" s="197" t="str">
        <f>VLOOKUP(B38,K_3!$B$4:$H$127,6,FALSE)</f>
        <v>1</v>
      </c>
      <c r="P38" s="195">
        <f>VLOOKUP(B38,K_3!$B$4:$H$127,7,FALSE)</f>
        <v>12621.002819548872</v>
      </c>
      <c r="Q38" s="195">
        <f>VLOOKUP(B38,'K_4.1'!$B$4:$H$115,6,FALSE)</f>
        <v>0.5</v>
      </c>
      <c r="R38" s="195">
        <f>VLOOKUP(B38,'K_4.1'!$B$4:$H$115,7,FALSE)</f>
        <v>9024.6955645161288</v>
      </c>
      <c r="S38" s="195">
        <f>VLOOKUP(B38,'K_4.2'!$B$4:$H$127,6,FALSE)</f>
        <v>0.5</v>
      </c>
      <c r="T38" s="195">
        <f>VLOOKUP(B38,'K_4.2'!$B$4:$H$127,7,FALSE)</f>
        <v>10426.045807453416</v>
      </c>
      <c r="U38" s="198">
        <f>VLOOKUP(B38,K_5!$B$4:$H$131,6,FALSE)</f>
        <v>4</v>
      </c>
      <c r="V38" s="195">
        <f>VLOOKUP(B38,K_5!$B$4:$H$131,7,FALSE)</f>
        <v>37827.456338028169</v>
      </c>
      <c r="W38" s="198" t="str">
        <f>VLOOKUP(B38,K_6!$B$4:$H$127,6,FALSE)</f>
        <v>4</v>
      </c>
      <c r="X38" s="195">
        <f>VLOOKUP(B38,K_6!$B$4:$H$127,7,FALSE)</f>
        <v>47451.402826855126</v>
      </c>
      <c r="Y38" s="198">
        <f>VLOOKUP(B38,K_7!$B$4:$H$124,6,FALSE)</f>
        <v>3</v>
      </c>
      <c r="Z38" s="195">
        <f>VLOOKUP(B38,K_7!$B$4:$H$124,7,FALSE)</f>
        <v>44762.49</v>
      </c>
      <c r="AA38" s="198">
        <f>VLOOKUP(B38,K_8!$B$4:$H$124,6,FALSE)</f>
        <v>12</v>
      </c>
      <c r="AB38" s="195">
        <f>VLOOKUP(B38,K_8!$B$4:$H$124,7,FALSE)</f>
        <v>132086.03606557377</v>
      </c>
      <c r="AC38" s="195">
        <f>VLOOKUP(B38,'K_9.1'!$B$4:$G$121,5,FALSE)</f>
        <v>3</v>
      </c>
      <c r="AD38" s="195">
        <f>VLOOKUP(B38,'K_9.1'!$B$4:$G$121,6,FALSE)</f>
        <v>19358.294088071336</v>
      </c>
      <c r="AE38" s="195">
        <f>VLOOKUP(B38,'K_9.2'!$B$4:$G$121,5,FALSE)</f>
        <v>3.2</v>
      </c>
      <c r="AF38" s="195">
        <f>VLOOKUP(B38,'K_9.2'!$B$4:$G$121,6,FALSE)</f>
        <v>21841.755529570273</v>
      </c>
      <c r="AG38" s="198">
        <f>VLOOKUP(B38,'K_9.3'!$B$4:$H$124,6,FALSE)</f>
        <v>5</v>
      </c>
      <c r="AH38" s="195">
        <f>VLOOKUP(B38,'K_9.3'!$B$4:$H$124,7,FALSE)</f>
        <v>30519.879545454547</v>
      </c>
      <c r="AI38" s="198" t="str">
        <f>VLOOKUP(B38,'K_10.1'!$B$4:$H$124,6,FALSE)</f>
        <v>5</v>
      </c>
      <c r="AJ38" s="195">
        <f>VLOOKUP(B38,'K_10.1'!$B$4:$H$124,7,FALSE)</f>
        <v>44882.175802139034</v>
      </c>
      <c r="AK38" s="198">
        <f>VLOOKUP(B38,'K_10.2'!$B$4:$K$124,9,FALSE)</f>
        <v>5</v>
      </c>
      <c r="AL38" s="195">
        <f>VLOOKUP(B38,'K_10.2'!$B$4:$K$124,10,FALSE)</f>
        <v>45285.792491007196</v>
      </c>
      <c r="AM38" s="195">
        <f t="shared" ref="AM38:AM69" si="14">AK38+AI38+AG38+AE38+AC38+AA38+Y38+W38+U38+S38+Q38+O38+M38+K38+I38+G38</f>
        <v>57.2</v>
      </c>
      <c r="AN38" s="199">
        <f t="shared" ref="AN38:AN69" si="15">+H38+J38+L38+N38+P38+R38+T38+V38+X38+Z38+AB38+AD38+AF38+AH38+AJ38+AL38</f>
        <v>558437.60020303761</v>
      </c>
      <c r="AO38" s="199">
        <f t="shared" ref="AO38:AO69" si="16">F38+H38+J38+L38+N38+P38+R38+T38+V38+X38+Z38+AB38+AD38+AF38+AH38+AJ38+AL38</f>
        <v>714391.45477885858</v>
      </c>
      <c r="AP38" s="174">
        <f t="shared" ref="AP38:AP69" si="17">E38*20*4</f>
        <v>1837040</v>
      </c>
      <c r="AQ38" s="175">
        <f t="shared" ref="AQ38:AQ69" si="18">AO38-AP38</f>
        <v>-1122648.5452211415</v>
      </c>
      <c r="AR38" s="174">
        <v>57.2</v>
      </c>
      <c r="AS38" s="175">
        <f t="shared" si="11"/>
        <v>65613.366994132462</v>
      </c>
      <c r="AT38" s="174">
        <f t="shared" si="13"/>
        <v>780004.82177299098</v>
      </c>
      <c r="AU38" s="175">
        <f t="shared" ref="AU38:AU69" si="19">AT38-AP38</f>
        <v>-1057035.178227009</v>
      </c>
      <c r="AV38" s="174">
        <v>57.2</v>
      </c>
      <c r="AW38" s="175">
        <f t="shared" si="12"/>
        <v>3418.3756064713803</v>
      </c>
      <c r="AX38" s="182">
        <v>783423.1973794623</v>
      </c>
      <c r="AY38" s="58">
        <f>final_payment!BC37</f>
        <v>783423.2</v>
      </c>
    </row>
    <row r="39" spans="1:51" x14ac:dyDescent="0.35">
      <c r="A39" s="166"/>
      <c r="B39" s="165" t="s">
        <v>179</v>
      </c>
      <c r="C39" s="172" t="s">
        <v>33</v>
      </c>
      <c r="D39" s="172" t="s">
        <v>549</v>
      </c>
      <c r="E39" s="173">
        <f>VLOOKUP(B39,PopUC!$B$4:$D$117,3,FALSE)</f>
        <v>27804</v>
      </c>
      <c r="F39" s="195">
        <f>VLOOKUP(B39,PopUC!$B$4:$G$117,6,FALSE)</f>
        <v>226135.79387278957</v>
      </c>
      <c r="G39" s="196">
        <f>VLOOKUP(B39,'K_1.1'!$B$4:$H$127,6,FALSE)</f>
        <v>1</v>
      </c>
      <c r="H39" s="195">
        <f>VLOOKUP(B39,'K_1.1'!$B$4:$H$127,7,FALSE)</f>
        <v>8372.0367830423947</v>
      </c>
      <c r="I39" s="196" t="str">
        <f>VLOOKUP(B39,'K_1.2'!$B$4:$H$127,6,FALSE)</f>
        <v>5</v>
      </c>
      <c r="J39" s="195">
        <f>VLOOKUP(B39,'K_1.2'!$B$4:$H$127,7,FALSE)</f>
        <v>60818.600543478264</v>
      </c>
      <c r="K39" s="196" t="str">
        <f>VLOOKUP(B39,'K_2.1'!$B$4:$H$127,6,FALSE)</f>
        <v>1</v>
      </c>
      <c r="L39" s="195">
        <f>VLOOKUP(B39,'K_2.1'!$B$4:$H$127,7,FALSE)</f>
        <v>8477.744318181818</v>
      </c>
      <c r="M39" s="197" t="str">
        <f>VLOOKUP(B39,'K_2.2'!$B$4:$H$127,6,FALSE)</f>
        <v>5</v>
      </c>
      <c r="N39" s="195">
        <f>VLOOKUP(B39,'K_2.2'!$B$4:$H$127,7,FALSE)</f>
        <v>53120.043512658231</v>
      </c>
      <c r="O39" s="197" t="str">
        <f>VLOOKUP(B39,K_3!$B$4:$H$127,6,FALSE)</f>
        <v>1</v>
      </c>
      <c r="P39" s="195">
        <f>VLOOKUP(B39,K_3!$B$4:$H$127,7,FALSE)</f>
        <v>12621.002819548872</v>
      </c>
      <c r="Q39" s="195">
        <f>VLOOKUP(B39,'K_4.1'!$B$4:$H$115,6,FALSE)</f>
        <v>0</v>
      </c>
      <c r="R39" s="195">
        <f>VLOOKUP(B39,'K_4.1'!$B$4:$H$115,7,FALSE)</f>
        <v>0</v>
      </c>
      <c r="S39" s="195">
        <f>VLOOKUP(B39,'K_4.2'!$B$4:$H$127,6,FALSE)</f>
        <v>0.5</v>
      </c>
      <c r="T39" s="195">
        <f>VLOOKUP(B39,'K_4.2'!$B$4:$H$127,7,FALSE)</f>
        <v>10426.045807453416</v>
      </c>
      <c r="U39" s="198">
        <f>VLOOKUP(B39,K_5!$B$4:$H$131,6,FALSE)</f>
        <v>4</v>
      </c>
      <c r="V39" s="195">
        <f>VLOOKUP(B39,K_5!$B$4:$H$131,7,FALSE)</f>
        <v>37827.456338028169</v>
      </c>
      <c r="W39" s="198" t="str">
        <f>VLOOKUP(B39,K_6!$B$4:$H$127,6,FALSE)</f>
        <v>2</v>
      </c>
      <c r="X39" s="195">
        <f>VLOOKUP(B39,K_6!$B$4:$H$127,7,FALSE)</f>
        <v>23725.701413427563</v>
      </c>
      <c r="Y39" s="198">
        <f>VLOOKUP(B39,K_7!$B$4:$H$124,6,FALSE)</f>
        <v>15</v>
      </c>
      <c r="Z39" s="195">
        <f>VLOOKUP(B39,K_7!$B$4:$H$124,7,FALSE)</f>
        <v>223812.45</v>
      </c>
      <c r="AA39" s="198">
        <f>VLOOKUP(B39,K_8!$B$4:$H$124,6,FALSE)</f>
        <v>9</v>
      </c>
      <c r="AB39" s="195">
        <f>VLOOKUP(B39,K_8!$B$4:$H$124,7,FALSE)</f>
        <v>99064.527049180324</v>
      </c>
      <c r="AC39" s="195">
        <f>VLOOKUP(B39,'K_9.1'!$B$4:$G$121,5,FALSE)</f>
        <v>5</v>
      </c>
      <c r="AD39" s="195">
        <f>VLOOKUP(B39,'K_9.1'!$B$4:$G$121,6,FALSE)</f>
        <v>32263.823480118896</v>
      </c>
      <c r="AE39" s="195">
        <f>VLOOKUP(B39,'K_9.2'!$B$4:$G$121,5,FALSE)</f>
        <v>5</v>
      </c>
      <c r="AF39" s="195">
        <f>VLOOKUP(B39,'K_9.2'!$B$4:$G$121,6,FALSE)</f>
        <v>34127.74301495355</v>
      </c>
      <c r="AG39" s="198">
        <f>VLOOKUP(B39,'K_9.3'!$B$4:$H$124,6,FALSE)</f>
        <v>5</v>
      </c>
      <c r="AH39" s="195">
        <f>VLOOKUP(B39,'K_9.3'!$B$4:$H$124,7,FALSE)</f>
        <v>30519.879545454547</v>
      </c>
      <c r="AI39" s="198" t="str">
        <f>VLOOKUP(B39,'K_10.1'!$B$4:$H$124,6,FALSE)</f>
        <v>5</v>
      </c>
      <c r="AJ39" s="195">
        <f>VLOOKUP(B39,'K_10.1'!$B$4:$H$124,7,FALSE)</f>
        <v>44882.175802139034</v>
      </c>
      <c r="AK39" s="198">
        <f>VLOOKUP(B39,'K_10.2'!$B$4:$K$124,9,FALSE)</f>
        <v>5</v>
      </c>
      <c r="AL39" s="195">
        <f>VLOOKUP(B39,'K_10.2'!$B$4:$K$124,10,FALSE)</f>
        <v>45285.792491007196</v>
      </c>
      <c r="AM39" s="195">
        <f t="shared" si="14"/>
        <v>68.5</v>
      </c>
      <c r="AN39" s="199">
        <f t="shared" si="15"/>
        <v>725345.0229186723</v>
      </c>
      <c r="AO39" s="199">
        <f t="shared" si="16"/>
        <v>951480.81679146178</v>
      </c>
      <c r="AP39" s="174">
        <f t="shared" si="17"/>
        <v>2224320</v>
      </c>
      <c r="AQ39" s="175">
        <f t="shared" si="18"/>
        <v>-1272839.1832085382</v>
      </c>
      <c r="AR39" s="174">
        <v>68.5</v>
      </c>
      <c r="AS39" s="175">
        <f t="shared" si="11"/>
        <v>78575.448235980308</v>
      </c>
      <c r="AT39" s="174">
        <f t="shared" si="13"/>
        <v>1030056.2650274421</v>
      </c>
      <c r="AU39" s="175">
        <f t="shared" si="19"/>
        <v>-1194263.734972558</v>
      </c>
      <c r="AV39" s="174">
        <v>68.5</v>
      </c>
      <c r="AW39" s="175">
        <f t="shared" si="12"/>
        <v>4093.6840741833839</v>
      </c>
      <c r="AX39" s="182">
        <v>1034149.9491016255</v>
      </c>
      <c r="AY39" s="58">
        <f>final_payment!BC38</f>
        <v>1034149.95</v>
      </c>
    </row>
    <row r="40" spans="1:51" x14ac:dyDescent="0.35">
      <c r="A40" s="166"/>
      <c r="B40" s="165" t="s">
        <v>180</v>
      </c>
      <c r="C40" s="172" t="s">
        <v>34</v>
      </c>
      <c r="D40" s="172" t="s">
        <v>549</v>
      </c>
      <c r="E40" s="173">
        <f>VLOOKUP(B40,PopUC!$B$4:$D$117,3,FALSE)</f>
        <v>19127</v>
      </c>
      <c r="F40" s="195">
        <f>VLOOKUP(B40,PopUC!$B$4:$G$117,6,FALSE)</f>
        <v>137395.87405319678</v>
      </c>
      <c r="G40" s="196">
        <f>VLOOKUP(B40,'K_1.1'!$B$4:$H$127,6,FALSE)</f>
        <v>1</v>
      </c>
      <c r="H40" s="195">
        <f>VLOOKUP(B40,'K_1.1'!$B$4:$H$127,7,FALSE)</f>
        <v>8372.0367830423947</v>
      </c>
      <c r="I40" s="196" t="str">
        <f>VLOOKUP(B40,'K_1.2'!$B$4:$H$127,6,FALSE)</f>
        <v>1</v>
      </c>
      <c r="J40" s="195">
        <f>VLOOKUP(B40,'K_1.2'!$B$4:$H$127,7,FALSE)</f>
        <v>12163.720108695652</v>
      </c>
      <c r="K40" s="196" t="str">
        <f>VLOOKUP(B40,'K_2.1'!$B$4:$H$127,6,FALSE)</f>
        <v>1</v>
      </c>
      <c r="L40" s="195">
        <f>VLOOKUP(B40,'K_2.1'!$B$4:$H$127,7,FALSE)</f>
        <v>8477.744318181818</v>
      </c>
      <c r="M40" s="197" t="str">
        <f>VLOOKUP(B40,'K_2.2'!$B$4:$H$127,6,FALSE)</f>
        <v>5</v>
      </c>
      <c r="N40" s="195">
        <f>VLOOKUP(B40,'K_2.2'!$B$4:$H$127,7,FALSE)</f>
        <v>53120.043512658231</v>
      </c>
      <c r="O40" s="197" t="str">
        <f>VLOOKUP(B40,K_3!$B$4:$H$127,6,FALSE)</f>
        <v>5</v>
      </c>
      <c r="P40" s="195">
        <f>VLOOKUP(B40,K_3!$B$4:$H$127,7,FALSE)</f>
        <v>63105.014097744359</v>
      </c>
      <c r="Q40" s="195">
        <f>VLOOKUP(B40,'K_4.1'!$B$4:$H$115,6,FALSE)</f>
        <v>0</v>
      </c>
      <c r="R40" s="195">
        <f>VLOOKUP(B40,'K_4.1'!$B$4:$H$115,7,FALSE)</f>
        <v>0</v>
      </c>
      <c r="S40" s="195">
        <f>VLOOKUP(B40,'K_4.2'!$B$4:$H$127,6,FALSE)</f>
        <v>1.5</v>
      </c>
      <c r="T40" s="195">
        <f>VLOOKUP(B40,'K_4.2'!$B$4:$H$127,7,FALSE)</f>
        <v>31278.137422360247</v>
      </c>
      <c r="U40" s="198">
        <f>VLOOKUP(B40,K_5!$B$4:$H$131,6,FALSE)</f>
        <v>2</v>
      </c>
      <c r="V40" s="195">
        <f>VLOOKUP(B40,K_5!$B$4:$H$131,7,FALSE)</f>
        <v>18913.728169014084</v>
      </c>
      <c r="W40" s="198" t="str">
        <f>VLOOKUP(B40,K_6!$B$4:$H$127,6,FALSE)</f>
        <v>1</v>
      </c>
      <c r="X40" s="195">
        <f>VLOOKUP(B40,K_6!$B$4:$H$127,7,FALSE)</f>
        <v>11862.850706713782</v>
      </c>
      <c r="Y40" s="198">
        <f>VLOOKUP(B40,K_7!$B$4:$H$124,6,FALSE)</f>
        <v>15</v>
      </c>
      <c r="Z40" s="195">
        <f>VLOOKUP(B40,K_7!$B$4:$H$124,7,FALSE)</f>
        <v>223812.45</v>
      </c>
      <c r="AA40" s="198">
        <f>VLOOKUP(B40,K_8!$B$4:$H$124,6,FALSE)</f>
        <v>3</v>
      </c>
      <c r="AB40" s="195">
        <f>VLOOKUP(B40,K_8!$B$4:$H$124,7,FALSE)</f>
        <v>33021.509016393444</v>
      </c>
      <c r="AC40" s="195">
        <f>VLOOKUP(B40,'K_9.1'!$B$4:$G$121,5,FALSE)</f>
        <v>5</v>
      </c>
      <c r="AD40" s="195">
        <f>VLOOKUP(B40,'K_9.1'!$B$4:$G$121,6,FALSE)</f>
        <v>32263.823480118896</v>
      </c>
      <c r="AE40" s="195">
        <f>VLOOKUP(B40,'K_9.2'!$B$4:$G$121,5,FALSE)</f>
        <v>5</v>
      </c>
      <c r="AF40" s="195">
        <f>VLOOKUP(B40,'K_9.2'!$B$4:$G$121,6,FALSE)</f>
        <v>34127.74301495355</v>
      </c>
      <c r="AG40" s="198">
        <f>VLOOKUP(B40,'K_9.3'!$B$4:$H$124,6,FALSE)</f>
        <v>5</v>
      </c>
      <c r="AH40" s="195">
        <f>VLOOKUP(B40,'K_9.3'!$B$4:$H$124,7,FALSE)</f>
        <v>30519.879545454547</v>
      </c>
      <c r="AI40" s="198" t="str">
        <f>VLOOKUP(B40,'K_10.1'!$B$4:$H$124,6,FALSE)</f>
        <v>5</v>
      </c>
      <c r="AJ40" s="195">
        <f>VLOOKUP(B40,'K_10.1'!$B$4:$H$124,7,FALSE)</f>
        <v>44882.175802139034</v>
      </c>
      <c r="AK40" s="198">
        <f>VLOOKUP(B40,'K_10.2'!$B$4:$K$124,9,FALSE)</f>
        <v>5</v>
      </c>
      <c r="AL40" s="195">
        <f>VLOOKUP(B40,'K_10.2'!$B$4:$K$124,10,FALSE)</f>
        <v>45285.792491007196</v>
      </c>
      <c r="AM40" s="195">
        <f t="shared" si="14"/>
        <v>60.5</v>
      </c>
      <c r="AN40" s="199">
        <f t="shared" si="15"/>
        <v>651206.64846847719</v>
      </c>
      <c r="AO40" s="199">
        <f t="shared" si="16"/>
        <v>788602.52252167405</v>
      </c>
      <c r="AP40" s="174">
        <f t="shared" si="17"/>
        <v>1530160</v>
      </c>
      <c r="AQ40" s="175">
        <f t="shared" si="18"/>
        <v>-741557.47747832595</v>
      </c>
      <c r="AR40" s="174">
        <v>60.5</v>
      </c>
      <c r="AS40" s="175">
        <f t="shared" si="11"/>
        <v>69398.753551486254</v>
      </c>
      <c r="AT40" s="174">
        <f t="shared" si="13"/>
        <v>858001.27607316035</v>
      </c>
      <c r="AU40" s="175">
        <f t="shared" si="19"/>
        <v>-672158.72392683965</v>
      </c>
      <c r="AV40" s="174">
        <v>60.5</v>
      </c>
      <c r="AW40" s="175">
        <f t="shared" si="12"/>
        <v>3615.5895837678058</v>
      </c>
      <c r="AX40" s="182">
        <v>861616.86565692816</v>
      </c>
      <c r="AY40" s="58">
        <f>final_payment!BC39</f>
        <v>861616.86999999988</v>
      </c>
    </row>
    <row r="41" spans="1:51" x14ac:dyDescent="0.35">
      <c r="A41" s="166"/>
      <c r="B41" s="165" t="s">
        <v>181</v>
      </c>
      <c r="C41" s="172" t="s">
        <v>35</v>
      </c>
      <c r="D41" s="172" t="s">
        <v>550</v>
      </c>
      <c r="E41" s="173">
        <f>VLOOKUP(B41,PopUC!$B$4:$D$117,3,FALSE)</f>
        <v>11533</v>
      </c>
      <c r="F41" s="195">
        <f>VLOOKUP(B41,PopUC!$B$4:$G$117,6,FALSE)</f>
        <v>97908.363716791297</v>
      </c>
      <c r="G41" s="196">
        <f>VLOOKUP(B41,'K_1.1'!$B$4:$H$127,6,FALSE)</f>
        <v>5</v>
      </c>
      <c r="H41" s="195">
        <f>VLOOKUP(B41,'K_1.1'!$B$4:$H$127,7,FALSE)</f>
        <v>41860.183915211972</v>
      </c>
      <c r="I41" s="196" t="str">
        <f>VLOOKUP(B41,'K_1.2'!$B$4:$H$127,6,FALSE)</f>
        <v>1</v>
      </c>
      <c r="J41" s="195">
        <f>VLOOKUP(B41,'K_1.2'!$B$4:$H$127,7,FALSE)</f>
        <v>12163.720108695652</v>
      </c>
      <c r="K41" s="196" t="str">
        <f>VLOOKUP(B41,'K_2.1'!$B$4:$H$127,6,FALSE)</f>
        <v>5</v>
      </c>
      <c r="L41" s="195">
        <f>VLOOKUP(B41,'K_2.1'!$B$4:$H$127,7,FALSE)</f>
        <v>42388.721590909088</v>
      </c>
      <c r="M41" s="197" t="str">
        <f>VLOOKUP(B41,'K_2.2'!$B$4:$H$127,6,FALSE)</f>
        <v>5</v>
      </c>
      <c r="N41" s="195">
        <f>VLOOKUP(B41,'K_2.2'!$B$4:$H$127,7,FALSE)</f>
        <v>53120.043512658231</v>
      </c>
      <c r="O41" s="197" t="str">
        <f>VLOOKUP(B41,K_3!$B$4:$H$127,6,FALSE)</f>
        <v>2</v>
      </c>
      <c r="P41" s="195">
        <f>VLOOKUP(B41,K_3!$B$4:$H$127,7,FALSE)</f>
        <v>25242.005639097744</v>
      </c>
      <c r="Q41" s="195">
        <f>VLOOKUP(B41,'K_4.1'!$B$4:$H$115,6,FALSE)</f>
        <v>1.5</v>
      </c>
      <c r="R41" s="195">
        <f>VLOOKUP(B41,'K_4.1'!$B$4:$H$115,7,FALSE)</f>
        <v>27074.086693548386</v>
      </c>
      <c r="S41" s="195">
        <f>VLOOKUP(B41,'K_4.2'!$B$4:$H$127,6,FALSE)</f>
        <v>0</v>
      </c>
      <c r="T41" s="195">
        <f>VLOOKUP(B41,'K_4.2'!$B$4:$H$127,7,FALSE)</f>
        <v>0</v>
      </c>
      <c r="U41" s="198">
        <f>VLOOKUP(B41,K_5!$B$4:$H$131,6,FALSE)</f>
        <v>4</v>
      </c>
      <c r="V41" s="195">
        <f>VLOOKUP(B41,K_5!$B$4:$H$131,7,FALSE)</f>
        <v>37827.456338028169</v>
      </c>
      <c r="W41" s="198" t="str">
        <f>VLOOKUP(B41,K_6!$B$4:$H$127,6,FALSE)</f>
        <v>5</v>
      </c>
      <c r="X41" s="195">
        <f>VLOOKUP(B41,K_6!$B$4:$H$127,7,FALSE)</f>
        <v>59314.253533568903</v>
      </c>
      <c r="Y41" s="198">
        <f>VLOOKUP(B41,K_7!$B$4:$H$124,6,FALSE)</f>
        <v>12</v>
      </c>
      <c r="Z41" s="195">
        <f>VLOOKUP(B41,K_7!$B$4:$H$124,7,FALSE)</f>
        <v>179049.96</v>
      </c>
      <c r="AA41" s="198">
        <f>VLOOKUP(B41,K_8!$B$4:$H$124,6,FALSE)</f>
        <v>6</v>
      </c>
      <c r="AB41" s="195">
        <f>VLOOKUP(B41,K_8!$B$4:$H$124,7,FALSE)</f>
        <v>66043.018032786887</v>
      </c>
      <c r="AC41" s="195">
        <f>VLOOKUP(B41,'K_9.1'!$B$4:$G$121,5,FALSE)</f>
        <v>5</v>
      </c>
      <c r="AD41" s="195">
        <f>VLOOKUP(B41,'K_9.1'!$B$4:$G$121,6,FALSE)</f>
        <v>32263.823480118896</v>
      </c>
      <c r="AE41" s="195">
        <f>VLOOKUP(B41,'K_9.2'!$B$4:$G$121,5,FALSE)</f>
        <v>5</v>
      </c>
      <c r="AF41" s="195">
        <f>VLOOKUP(B41,'K_9.2'!$B$4:$G$121,6,FALSE)</f>
        <v>34127.74301495355</v>
      </c>
      <c r="AG41" s="198">
        <f>VLOOKUP(B41,'K_9.3'!$B$4:$H$124,6,FALSE)</f>
        <v>5</v>
      </c>
      <c r="AH41" s="195">
        <f>VLOOKUP(B41,'K_9.3'!$B$4:$H$124,7,FALSE)</f>
        <v>30519.879545454547</v>
      </c>
      <c r="AI41" s="198" t="str">
        <f>VLOOKUP(B41,'K_10.1'!$B$4:$H$124,6,FALSE)</f>
        <v>5</v>
      </c>
      <c r="AJ41" s="195">
        <f>VLOOKUP(B41,'K_10.1'!$B$4:$H$124,7,FALSE)</f>
        <v>44882.175802139034</v>
      </c>
      <c r="AK41" s="198">
        <f>VLOOKUP(B41,'K_10.2'!$B$4:$K$124,9,FALSE)</f>
        <v>5</v>
      </c>
      <c r="AL41" s="195">
        <f>VLOOKUP(B41,'K_10.2'!$B$4:$K$124,10,FALSE)</f>
        <v>45285.792491007196</v>
      </c>
      <c r="AM41" s="195">
        <f t="shared" si="14"/>
        <v>71.5</v>
      </c>
      <c r="AN41" s="199">
        <f t="shared" si="15"/>
        <v>731162.8636981782</v>
      </c>
      <c r="AO41" s="199">
        <f t="shared" si="16"/>
        <v>829071.22741496947</v>
      </c>
      <c r="AP41" s="174">
        <f t="shared" si="17"/>
        <v>922640</v>
      </c>
      <c r="AQ41" s="175">
        <f t="shared" si="18"/>
        <v>-93568.772585030529</v>
      </c>
      <c r="AR41" s="174">
        <v>71.5</v>
      </c>
      <c r="AS41" s="175">
        <f t="shared" si="11"/>
        <v>82016.708742665578</v>
      </c>
      <c r="AT41" s="174">
        <f t="shared" si="13"/>
        <v>911087.93615763506</v>
      </c>
      <c r="AU41" s="175">
        <f t="shared" si="19"/>
        <v>-11552.063842364936</v>
      </c>
      <c r="AV41" s="174">
        <v>71.5</v>
      </c>
      <c r="AW41" s="175">
        <f t="shared" si="12"/>
        <v>4272.9695080892261</v>
      </c>
      <c r="AX41" s="182">
        <v>915360.90566572431</v>
      </c>
      <c r="AY41" s="58">
        <f>final_payment!BC40</f>
        <v>915360.91</v>
      </c>
    </row>
    <row r="42" spans="1:51" x14ac:dyDescent="0.35">
      <c r="A42" s="166"/>
      <c r="B42" s="165" t="s">
        <v>182</v>
      </c>
      <c r="C42" s="172" t="s">
        <v>36</v>
      </c>
      <c r="D42" s="172" t="s">
        <v>550</v>
      </c>
      <c r="E42" s="173">
        <f>VLOOKUP(B42,PopUC!$B$4:$D$117,3,FALSE)</f>
        <v>11253</v>
      </c>
      <c r="F42" s="195">
        <f>VLOOKUP(B42,PopUC!$B$4:$G$117,6,FALSE)</f>
        <v>93527.17520639002</v>
      </c>
      <c r="G42" s="196">
        <f>VLOOKUP(B42,'K_1.1'!$B$4:$H$127,6,FALSE)</f>
        <v>5</v>
      </c>
      <c r="H42" s="195">
        <f>VLOOKUP(B42,'K_1.1'!$B$4:$H$127,7,FALSE)</f>
        <v>41860.183915211972</v>
      </c>
      <c r="I42" s="196" t="str">
        <f>VLOOKUP(B42,'K_1.2'!$B$4:$H$127,6,FALSE)</f>
        <v>1</v>
      </c>
      <c r="J42" s="195">
        <f>VLOOKUP(B42,'K_1.2'!$B$4:$H$127,7,FALSE)</f>
        <v>12163.720108695652</v>
      </c>
      <c r="K42" s="196" t="str">
        <f>VLOOKUP(B42,'K_2.1'!$B$4:$H$127,6,FALSE)</f>
        <v>5</v>
      </c>
      <c r="L42" s="195">
        <f>VLOOKUP(B42,'K_2.1'!$B$4:$H$127,7,FALSE)</f>
        <v>42388.721590909088</v>
      </c>
      <c r="M42" s="197" t="str">
        <f>VLOOKUP(B42,'K_2.2'!$B$4:$H$127,6,FALSE)</f>
        <v>3</v>
      </c>
      <c r="N42" s="195">
        <f>VLOOKUP(B42,'K_2.2'!$B$4:$H$127,7,FALSE)</f>
        <v>31872.026107594938</v>
      </c>
      <c r="O42" s="197" t="str">
        <f>VLOOKUP(B42,K_3!$B$4:$H$127,6,FALSE)</f>
        <v>5</v>
      </c>
      <c r="P42" s="195">
        <f>VLOOKUP(B42,K_3!$B$4:$H$127,7,FALSE)</f>
        <v>63105.014097744359</v>
      </c>
      <c r="Q42" s="195">
        <f>VLOOKUP(B42,'K_4.1'!$B$4:$H$115,6,FALSE)</f>
        <v>2.5</v>
      </c>
      <c r="R42" s="195">
        <f>VLOOKUP(B42,'K_4.1'!$B$4:$H$115,7,FALSE)</f>
        <v>45123.477822580644</v>
      </c>
      <c r="S42" s="195">
        <f>VLOOKUP(B42,'K_4.2'!$B$4:$H$127,6,FALSE)</f>
        <v>2.5</v>
      </c>
      <c r="T42" s="195">
        <f>VLOOKUP(B42,'K_4.2'!$B$4:$H$127,7,FALSE)</f>
        <v>52130.229037267083</v>
      </c>
      <c r="U42" s="198">
        <f>VLOOKUP(B42,K_5!$B$4:$H$131,6,FALSE)</f>
        <v>2</v>
      </c>
      <c r="V42" s="195">
        <f>VLOOKUP(B42,K_5!$B$4:$H$131,7,FALSE)</f>
        <v>18913.728169014084</v>
      </c>
      <c r="W42" s="198" t="str">
        <f>VLOOKUP(B42,K_6!$B$4:$H$127,6,FALSE)</f>
        <v>4</v>
      </c>
      <c r="X42" s="195">
        <f>VLOOKUP(B42,K_6!$B$4:$H$127,7,FALSE)</f>
        <v>47451.402826855126</v>
      </c>
      <c r="Y42" s="198">
        <f>VLOOKUP(B42,K_7!$B$4:$H$124,6,FALSE)</f>
        <v>12</v>
      </c>
      <c r="Z42" s="195">
        <f>VLOOKUP(B42,K_7!$B$4:$H$124,7,FALSE)</f>
        <v>179049.96</v>
      </c>
      <c r="AA42" s="198">
        <f>VLOOKUP(B42,K_8!$B$4:$H$124,6,FALSE)</f>
        <v>3</v>
      </c>
      <c r="AB42" s="195">
        <f>VLOOKUP(B42,K_8!$B$4:$H$124,7,FALSE)</f>
        <v>33021.509016393444</v>
      </c>
      <c r="AC42" s="195">
        <f>VLOOKUP(B42,'K_9.1'!$B$4:$G$121,5,FALSE)</f>
        <v>5</v>
      </c>
      <c r="AD42" s="195">
        <f>VLOOKUP(B42,'K_9.1'!$B$4:$G$121,6,FALSE)</f>
        <v>32263.823480118896</v>
      </c>
      <c r="AE42" s="195">
        <f>VLOOKUP(B42,'K_9.2'!$B$4:$G$121,5,FALSE)</f>
        <v>5</v>
      </c>
      <c r="AF42" s="195">
        <f>VLOOKUP(B42,'K_9.2'!$B$4:$G$121,6,FALSE)</f>
        <v>34127.74301495355</v>
      </c>
      <c r="AG42" s="198">
        <f>VLOOKUP(B42,'K_9.3'!$B$4:$H$124,6,FALSE)</f>
        <v>5</v>
      </c>
      <c r="AH42" s="195">
        <f>VLOOKUP(B42,'K_9.3'!$B$4:$H$124,7,FALSE)</f>
        <v>30519.879545454547</v>
      </c>
      <c r="AI42" s="198" t="str">
        <f>VLOOKUP(B42,'K_10.1'!$B$4:$H$124,6,FALSE)</f>
        <v>5</v>
      </c>
      <c r="AJ42" s="195">
        <f>VLOOKUP(B42,'K_10.1'!$B$4:$H$124,7,FALSE)</f>
        <v>44882.175802139034</v>
      </c>
      <c r="AK42" s="198">
        <f>VLOOKUP(B42,'K_10.2'!$B$4:$K$124,9,FALSE)</f>
        <v>5</v>
      </c>
      <c r="AL42" s="195">
        <f>VLOOKUP(B42,'K_10.2'!$B$4:$K$124,10,FALSE)</f>
        <v>45285.792491007196</v>
      </c>
      <c r="AM42" s="195">
        <f t="shared" si="14"/>
        <v>70</v>
      </c>
      <c r="AN42" s="199">
        <f t="shared" si="15"/>
        <v>754159.38702593965</v>
      </c>
      <c r="AO42" s="199">
        <f t="shared" si="16"/>
        <v>847686.56223232963</v>
      </c>
      <c r="AP42" s="174">
        <f t="shared" si="17"/>
        <v>900240</v>
      </c>
      <c r="AQ42" s="175">
        <f t="shared" si="18"/>
        <v>-52553.437767670373</v>
      </c>
      <c r="AR42" s="174">
        <v>70</v>
      </c>
      <c r="AS42" s="175">
        <f t="shared" si="11"/>
        <v>80296.078489322943</v>
      </c>
      <c r="AT42" s="174">
        <f t="shared" si="13"/>
        <v>927982.64072165254</v>
      </c>
      <c r="AU42" s="175">
        <f t="shared" si="19"/>
        <v>27742.64072165254</v>
      </c>
      <c r="AV42" s="172"/>
      <c r="AW42" s="175">
        <f t="shared" si="12"/>
        <v>0</v>
      </c>
      <c r="AX42" s="183">
        <v>900240</v>
      </c>
      <c r="AY42" s="58">
        <f>final_payment!BC41</f>
        <v>900240</v>
      </c>
    </row>
    <row r="43" spans="1:51" x14ac:dyDescent="0.35">
      <c r="A43" s="166"/>
      <c r="B43" s="165" t="s">
        <v>183</v>
      </c>
      <c r="C43" s="172" t="s">
        <v>37</v>
      </c>
      <c r="D43" s="172" t="s">
        <v>550</v>
      </c>
      <c r="E43" s="173">
        <f>VLOOKUP(B43,PopUC!$B$4:$D$117,3,FALSE)</f>
        <v>9398</v>
      </c>
      <c r="F43" s="195">
        <f>VLOOKUP(B43,PopUC!$B$4:$G$117,6,FALSE)</f>
        <v>75877.988975760658</v>
      </c>
      <c r="G43" s="196">
        <f>VLOOKUP(B43,'K_1.1'!$B$4:$H$127,6,FALSE)</f>
        <v>5</v>
      </c>
      <c r="H43" s="195">
        <f>VLOOKUP(B43,'K_1.1'!$B$4:$H$127,7,FALSE)</f>
        <v>41860.183915211972</v>
      </c>
      <c r="I43" s="196" t="str">
        <f>VLOOKUP(B43,'K_1.2'!$B$4:$H$127,6,FALSE)</f>
        <v>2</v>
      </c>
      <c r="J43" s="195">
        <f>VLOOKUP(B43,'K_1.2'!$B$4:$H$127,7,FALSE)</f>
        <v>24327.440217391304</v>
      </c>
      <c r="K43" s="196" t="str">
        <f>VLOOKUP(B43,'K_2.1'!$B$4:$H$127,6,FALSE)</f>
        <v>5</v>
      </c>
      <c r="L43" s="195">
        <f>VLOOKUP(B43,'K_2.1'!$B$4:$H$127,7,FALSE)</f>
        <v>42388.721590909088</v>
      </c>
      <c r="M43" s="197" t="str">
        <f>VLOOKUP(B43,'K_2.2'!$B$4:$H$127,6,FALSE)</f>
        <v>5</v>
      </c>
      <c r="N43" s="195">
        <f>VLOOKUP(B43,'K_2.2'!$B$4:$H$127,7,FALSE)</f>
        <v>53120.043512658231</v>
      </c>
      <c r="O43" s="197" t="str">
        <f>VLOOKUP(B43,K_3!$B$4:$H$127,6,FALSE)</f>
        <v>1</v>
      </c>
      <c r="P43" s="195">
        <f>VLOOKUP(B43,K_3!$B$4:$H$127,7,FALSE)</f>
        <v>12621.002819548872</v>
      </c>
      <c r="Q43" s="195">
        <f>VLOOKUP(B43,'K_4.1'!$B$4:$H$115,6,FALSE)</f>
        <v>0</v>
      </c>
      <c r="R43" s="195">
        <f>VLOOKUP(B43,'K_4.1'!$B$4:$H$115,7,FALSE)</f>
        <v>0</v>
      </c>
      <c r="S43" s="195">
        <f>VLOOKUP(B43,'K_4.2'!$B$4:$H$127,6,FALSE)</f>
        <v>0</v>
      </c>
      <c r="T43" s="195">
        <f>VLOOKUP(B43,'K_4.2'!$B$4:$H$127,7,FALSE)</f>
        <v>0</v>
      </c>
      <c r="U43" s="198">
        <f>VLOOKUP(B43,K_5!$B$4:$H$131,6,FALSE)</f>
        <v>5</v>
      </c>
      <c r="V43" s="195">
        <f>VLOOKUP(B43,K_5!$B$4:$H$131,7,FALSE)</f>
        <v>47284.320422535209</v>
      </c>
      <c r="W43" s="198" t="str">
        <f>VLOOKUP(B43,K_6!$B$4:$H$127,6,FALSE)</f>
        <v>5</v>
      </c>
      <c r="X43" s="195">
        <f>VLOOKUP(B43,K_6!$B$4:$H$127,7,FALSE)</f>
        <v>59314.253533568903</v>
      </c>
      <c r="Y43" s="198">
        <f>VLOOKUP(B43,K_7!$B$4:$H$124,6,FALSE)</f>
        <v>6</v>
      </c>
      <c r="Z43" s="195">
        <f>VLOOKUP(B43,K_7!$B$4:$H$124,7,FALSE)</f>
        <v>89524.98</v>
      </c>
      <c r="AA43" s="198">
        <f>VLOOKUP(B43,K_8!$B$4:$H$124,6,FALSE)</f>
        <v>9</v>
      </c>
      <c r="AB43" s="195">
        <f>VLOOKUP(B43,K_8!$B$4:$H$124,7,FALSE)</f>
        <v>99064.527049180324</v>
      </c>
      <c r="AC43" s="195">
        <f>VLOOKUP(B43,'K_9.1'!$B$4:$G$121,5,FALSE)</f>
        <v>5</v>
      </c>
      <c r="AD43" s="195">
        <f>VLOOKUP(B43,'K_9.1'!$B$4:$G$121,6,FALSE)</f>
        <v>32263.823480118896</v>
      </c>
      <c r="AE43" s="195">
        <f>VLOOKUP(B43,'K_9.2'!$B$4:$G$121,5,FALSE)</f>
        <v>5</v>
      </c>
      <c r="AF43" s="195">
        <f>VLOOKUP(B43,'K_9.2'!$B$4:$G$121,6,FALSE)</f>
        <v>34127.74301495355</v>
      </c>
      <c r="AG43" s="198">
        <f>VLOOKUP(B43,'K_9.3'!$B$4:$H$124,6,FALSE)</f>
        <v>5</v>
      </c>
      <c r="AH43" s="195">
        <f>VLOOKUP(B43,'K_9.3'!$B$4:$H$124,7,FALSE)</f>
        <v>30519.879545454547</v>
      </c>
      <c r="AI43" s="198" t="str">
        <f>VLOOKUP(B43,'K_10.1'!$B$4:$H$124,6,FALSE)</f>
        <v>5</v>
      </c>
      <c r="AJ43" s="195">
        <f>VLOOKUP(B43,'K_10.1'!$B$4:$H$124,7,FALSE)</f>
        <v>44882.175802139034</v>
      </c>
      <c r="AK43" s="198">
        <f>VLOOKUP(B43,'K_10.2'!$B$4:$K$124,9,FALSE)</f>
        <v>5</v>
      </c>
      <c r="AL43" s="195">
        <f>VLOOKUP(B43,'K_10.2'!$B$4:$K$124,10,FALSE)</f>
        <v>45285.792491007196</v>
      </c>
      <c r="AM43" s="195">
        <f t="shared" si="14"/>
        <v>68</v>
      </c>
      <c r="AN43" s="199">
        <f t="shared" si="15"/>
        <v>656584.88739467715</v>
      </c>
      <c r="AO43" s="199">
        <f t="shared" si="16"/>
        <v>732462.87637043779</v>
      </c>
      <c r="AP43" s="174">
        <f t="shared" si="17"/>
        <v>751840</v>
      </c>
      <c r="AQ43" s="175">
        <f t="shared" si="18"/>
        <v>-19377.123629562207</v>
      </c>
      <c r="AR43" s="174">
        <v>68</v>
      </c>
      <c r="AS43" s="175">
        <f t="shared" si="11"/>
        <v>78001.904818199429</v>
      </c>
      <c r="AT43" s="174">
        <f t="shared" si="13"/>
        <v>810464.78118863725</v>
      </c>
      <c r="AU43" s="175">
        <f t="shared" si="19"/>
        <v>58624.781188637251</v>
      </c>
      <c r="AV43" s="172"/>
      <c r="AW43" s="175">
        <f t="shared" si="12"/>
        <v>0</v>
      </c>
      <c r="AX43" s="183">
        <v>751840</v>
      </c>
      <c r="AY43" s="58">
        <f>final_payment!BC42</f>
        <v>751840</v>
      </c>
    </row>
    <row r="44" spans="1:51" x14ac:dyDescent="0.35">
      <c r="A44" s="166"/>
      <c r="B44" s="165" t="s">
        <v>184</v>
      </c>
      <c r="C44" s="172" t="s">
        <v>38</v>
      </c>
      <c r="D44" s="172" t="s">
        <v>550</v>
      </c>
      <c r="E44" s="173">
        <f>VLOOKUP(B44,PopUC!$B$4:$D$117,3,FALSE)</f>
        <v>9813</v>
      </c>
      <c r="F44" s="195">
        <f>VLOOKUP(B44,PopUC!$B$4:$G$117,6,FALSE)</f>
        <v>104861.42784403838</v>
      </c>
      <c r="G44" s="196">
        <f>VLOOKUP(B44,'K_1.1'!$B$4:$H$127,6,FALSE)</f>
        <v>5</v>
      </c>
      <c r="H44" s="195">
        <f>VLOOKUP(B44,'K_1.1'!$B$4:$H$127,7,FALSE)</f>
        <v>41860.183915211972</v>
      </c>
      <c r="I44" s="196" t="str">
        <f>VLOOKUP(B44,'K_1.2'!$B$4:$H$127,6,FALSE)</f>
        <v>5</v>
      </c>
      <c r="J44" s="195">
        <f>VLOOKUP(B44,'K_1.2'!$B$4:$H$127,7,FALSE)</f>
        <v>60818.600543478264</v>
      </c>
      <c r="K44" s="196" t="str">
        <f>VLOOKUP(B44,'K_2.1'!$B$4:$H$127,6,FALSE)</f>
        <v>5</v>
      </c>
      <c r="L44" s="195">
        <f>VLOOKUP(B44,'K_2.1'!$B$4:$H$127,7,FALSE)</f>
        <v>42388.721590909088</v>
      </c>
      <c r="M44" s="197" t="str">
        <f>VLOOKUP(B44,'K_2.2'!$B$4:$H$127,6,FALSE)</f>
        <v>5</v>
      </c>
      <c r="N44" s="195">
        <f>VLOOKUP(B44,'K_2.2'!$B$4:$H$127,7,FALSE)</f>
        <v>53120.043512658231</v>
      </c>
      <c r="O44" s="197" t="str">
        <f>VLOOKUP(B44,K_3!$B$4:$H$127,6,FALSE)</f>
        <v>5</v>
      </c>
      <c r="P44" s="195">
        <f>VLOOKUP(B44,K_3!$B$4:$H$127,7,FALSE)</f>
        <v>63105.014097744359</v>
      </c>
      <c r="Q44" s="195">
        <f>VLOOKUP(B44,'K_4.1'!$B$4:$H$115,6,FALSE)</f>
        <v>0</v>
      </c>
      <c r="R44" s="195">
        <f>VLOOKUP(B44,'K_4.1'!$B$4:$H$115,7,FALSE)</f>
        <v>0</v>
      </c>
      <c r="S44" s="195">
        <f>VLOOKUP(B44,'K_4.2'!$B$4:$H$127,6,FALSE)</f>
        <v>0</v>
      </c>
      <c r="T44" s="195">
        <f>VLOOKUP(B44,'K_4.2'!$B$4:$H$127,7,FALSE)</f>
        <v>0</v>
      </c>
      <c r="U44" s="198">
        <f>VLOOKUP(B44,K_5!$B$4:$H$131,6,FALSE)</f>
        <v>5</v>
      </c>
      <c r="V44" s="195">
        <f>VLOOKUP(B44,K_5!$B$4:$H$131,7,FALSE)</f>
        <v>47284.320422535209</v>
      </c>
      <c r="W44" s="198" t="str">
        <f>VLOOKUP(B44,K_6!$B$4:$H$127,6,FALSE)</f>
        <v>5</v>
      </c>
      <c r="X44" s="195">
        <f>VLOOKUP(B44,K_6!$B$4:$H$127,7,FALSE)</f>
        <v>59314.253533568903</v>
      </c>
      <c r="Y44" s="198">
        <f>VLOOKUP(B44,K_7!$B$4:$H$124,6,FALSE)</f>
        <v>15</v>
      </c>
      <c r="Z44" s="195">
        <f>VLOOKUP(B44,K_7!$B$4:$H$124,7,FALSE)</f>
        <v>223812.45</v>
      </c>
      <c r="AA44" s="198">
        <f>VLOOKUP(B44,K_8!$B$4:$H$124,6,FALSE)</f>
        <v>15</v>
      </c>
      <c r="AB44" s="195">
        <f>VLOOKUP(B44,K_8!$B$4:$H$124,7,FALSE)</f>
        <v>165107.54508196723</v>
      </c>
      <c r="AC44" s="195">
        <f>VLOOKUP(B44,'K_9.1'!$B$4:$G$121,5,FALSE)</f>
        <v>5</v>
      </c>
      <c r="AD44" s="195">
        <f>VLOOKUP(B44,'K_9.1'!$B$4:$G$121,6,FALSE)</f>
        <v>32263.823480118896</v>
      </c>
      <c r="AE44" s="195">
        <f>VLOOKUP(B44,'K_9.2'!$B$4:$G$121,5,FALSE)</f>
        <v>5</v>
      </c>
      <c r="AF44" s="195">
        <f>VLOOKUP(B44,'K_9.2'!$B$4:$G$121,6,FALSE)</f>
        <v>34127.74301495355</v>
      </c>
      <c r="AG44" s="198">
        <f>VLOOKUP(B44,'K_9.3'!$B$4:$H$124,6,FALSE)</f>
        <v>5</v>
      </c>
      <c r="AH44" s="195">
        <f>VLOOKUP(B44,'K_9.3'!$B$4:$H$124,7,FALSE)</f>
        <v>30519.879545454547</v>
      </c>
      <c r="AI44" s="198" t="str">
        <f>VLOOKUP(B44,'K_10.1'!$B$4:$H$124,6,FALSE)</f>
        <v>5</v>
      </c>
      <c r="AJ44" s="195">
        <f>VLOOKUP(B44,'K_10.1'!$B$4:$H$124,7,FALSE)</f>
        <v>44882.175802139034</v>
      </c>
      <c r="AK44" s="198">
        <f>VLOOKUP(B44,'K_10.2'!$B$4:$K$124,9,FALSE)</f>
        <v>5</v>
      </c>
      <c r="AL44" s="195">
        <f>VLOOKUP(B44,'K_10.2'!$B$4:$K$124,10,FALSE)</f>
        <v>45285.792491007196</v>
      </c>
      <c r="AM44" s="195">
        <f t="shared" si="14"/>
        <v>90</v>
      </c>
      <c r="AN44" s="199">
        <f t="shared" si="15"/>
        <v>943890.54703174648</v>
      </c>
      <c r="AO44" s="199">
        <f t="shared" si="16"/>
        <v>1048751.9748757849</v>
      </c>
      <c r="AP44" s="174">
        <f t="shared" si="17"/>
        <v>785040</v>
      </c>
      <c r="AQ44" s="175">
        <f t="shared" si="18"/>
        <v>263711.97487578494</v>
      </c>
      <c r="AR44" s="174">
        <v>0</v>
      </c>
      <c r="AS44" s="175">
        <f t="shared" si="11"/>
        <v>0</v>
      </c>
      <c r="AT44" s="174">
        <v>785040</v>
      </c>
      <c r="AU44" s="175">
        <f t="shared" si="19"/>
        <v>0</v>
      </c>
      <c r="AV44" s="172"/>
      <c r="AW44" s="175">
        <f t="shared" si="12"/>
        <v>0</v>
      </c>
      <c r="AX44" s="183">
        <v>785040</v>
      </c>
      <c r="AY44" s="58">
        <f>final_payment!BC43</f>
        <v>785040</v>
      </c>
    </row>
    <row r="45" spans="1:51" x14ac:dyDescent="0.35">
      <c r="A45" s="166"/>
      <c r="B45" s="165" t="s">
        <v>185</v>
      </c>
      <c r="C45" s="172" t="s">
        <v>39</v>
      </c>
      <c r="D45" s="172" t="s">
        <v>550</v>
      </c>
      <c r="E45" s="173">
        <f>VLOOKUP(B45,PopUC!$B$4:$D$117,3,FALSE)</f>
        <v>4418</v>
      </c>
      <c r="F45" s="195">
        <f>VLOOKUP(B45,PopUC!$B$4:$G$117,6,FALSE)</f>
        <v>28326.370419746963</v>
      </c>
      <c r="G45" s="196">
        <f>VLOOKUP(B45,'K_1.1'!$B$4:$H$127,6,FALSE)</f>
        <v>5</v>
      </c>
      <c r="H45" s="195">
        <f>VLOOKUP(B45,'K_1.1'!$B$4:$H$127,7,FALSE)</f>
        <v>41860.183915211972</v>
      </c>
      <c r="I45" s="196" t="str">
        <f>VLOOKUP(B45,'K_1.2'!$B$4:$H$127,6,FALSE)</f>
        <v>1</v>
      </c>
      <c r="J45" s="195">
        <f>VLOOKUP(B45,'K_1.2'!$B$4:$H$127,7,FALSE)</f>
        <v>12163.720108695652</v>
      </c>
      <c r="K45" s="196" t="str">
        <f>VLOOKUP(B45,'K_2.1'!$B$4:$H$127,6,FALSE)</f>
        <v>5</v>
      </c>
      <c r="L45" s="195">
        <f>VLOOKUP(B45,'K_2.1'!$B$4:$H$127,7,FALSE)</f>
        <v>42388.721590909088</v>
      </c>
      <c r="M45" s="197" t="str">
        <f>VLOOKUP(B45,'K_2.2'!$B$4:$H$127,6,FALSE)</f>
        <v>4</v>
      </c>
      <c r="N45" s="195">
        <f>VLOOKUP(B45,'K_2.2'!$B$4:$H$127,7,FALSE)</f>
        <v>42496.034810126584</v>
      </c>
      <c r="O45" s="197" t="str">
        <f>VLOOKUP(B45,K_3!$B$4:$H$127,6,FALSE)</f>
        <v>1</v>
      </c>
      <c r="P45" s="195">
        <f>VLOOKUP(B45,K_3!$B$4:$H$127,7,FALSE)</f>
        <v>12621.002819548872</v>
      </c>
      <c r="Q45" s="195">
        <f>VLOOKUP(B45,'K_4.1'!$B$4:$H$115,6,FALSE)</f>
        <v>0</v>
      </c>
      <c r="R45" s="195">
        <f>VLOOKUP(B45,'K_4.1'!$B$4:$H$115,7,FALSE)</f>
        <v>0</v>
      </c>
      <c r="S45" s="195">
        <f>VLOOKUP(B45,'K_4.2'!$B$4:$H$127,6,FALSE)</f>
        <v>0</v>
      </c>
      <c r="T45" s="195">
        <f>VLOOKUP(B45,'K_4.2'!$B$4:$H$127,7,FALSE)</f>
        <v>0</v>
      </c>
      <c r="U45" s="198">
        <f>VLOOKUP(B45,K_5!$B$4:$H$131,6,FALSE)</f>
        <v>4</v>
      </c>
      <c r="V45" s="195">
        <f>VLOOKUP(B45,K_5!$B$4:$H$131,7,FALSE)</f>
        <v>37827.456338028169</v>
      </c>
      <c r="W45" s="198" t="str">
        <f>VLOOKUP(B45,K_6!$B$4:$H$127,6,FALSE)</f>
        <v>3</v>
      </c>
      <c r="X45" s="195">
        <f>VLOOKUP(B45,K_6!$B$4:$H$127,7,FALSE)</f>
        <v>35588.552120141343</v>
      </c>
      <c r="Y45" s="198">
        <f>VLOOKUP(B45,K_7!$B$4:$H$124,6,FALSE)</f>
        <v>3</v>
      </c>
      <c r="Z45" s="195">
        <f>VLOOKUP(B45,K_7!$B$4:$H$124,7,FALSE)</f>
        <v>44762.49</v>
      </c>
      <c r="AA45" s="198">
        <f>VLOOKUP(B45,K_8!$B$4:$H$124,6,FALSE)</f>
        <v>3</v>
      </c>
      <c r="AB45" s="195">
        <f>VLOOKUP(B45,K_8!$B$4:$H$124,7,FALSE)</f>
        <v>33021.509016393444</v>
      </c>
      <c r="AC45" s="195">
        <f>VLOOKUP(B45,'K_9.1'!$B$4:$G$121,5,FALSE)</f>
        <v>5</v>
      </c>
      <c r="AD45" s="195">
        <f>VLOOKUP(B45,'K_9.1'!$B$4:$G$121,6,FALSE)</f>
        <v>32263.823480118896</v>
      </c>
      <c r="AE45" s="195">
        <f>VLOOKUP(B45,'K_9.2'!$B$4:$G$121,5,FALSE)</f>
        <v>5</v>
      </c>
      <c r="AF45" s="195">
        <f>VLOOKUP(B45,'K_9.2'!$B$4:$G$121,6,FALSE)</f>
        <v>34127.74301495355</v>
      </c>
      <c r="AG45" s="198">
        <f>VLOOKUP(B45,'K_9.3'!$B$4:$H$124,6,FALSE)</f>
        <v>5</v>
      </c>
      <c r="AH45" s="195">
        <f>VLOOKUP(B45,'K_9.3'!$B$4:$H$124,7,FALSE)</f>
        <v>30519.879545454547</v>
      </c>
      <c r="AI45" s="198" t="str">
        <f>VLOOKUP(B45,'K_10.1'!$B$4:$H$124,6,FALSE)</f>
        <v>5</v>
      </c>
      <c r="AJ45" s="195">
        <f>VLOOKUP(B45,'K_10.1'!$B$4:$H$124,7,FALSE)</f>
        <v>44882.175802139034</v>
      </c>
      <c r="AK45" s="198">
        <f>VLOOKUP(B45,'K_10.2'!$B$4:$K$124,9,FALSE)</f>
        <v>5</v>
      </c>
      <c r="AL45" s="195">
        <f>VLOOKUP(B45,'K_10.2'!$B$4:$K$124,10,FALSE)</f>
        <v>45285.792491007196</v>
      </c>
      <c r="AM45" s="195">
        <f t="shared" si="14"/>
        <v>54</v>
      </c>
      <c r="AN45" s="199">
        <f t="shared" si="15"/>
        <v>489809.08505272842</v>
      </c>
      <c r="AO45" s="199">
        <f t="shared" si="16"/>
        <v>518135.45547247527</v>
      </c>
      <c r="AP45" s="174">
        <f t="shared" si="17"/>
        <v>353440</v>
      </c>
      <c r="AQ45" s="175">
        <f t="shared" si="18"/>
        <v>164695.45547247527</v>
      </c>
      <c r="AR45" s="174">
        <v>0</v>
      </c>
      <c r="AS45" s="175">
        <f t="shared" si="11"/>
        <v>0</v>
      </c>
      <c r="AT45" s="174">
        <v>353440</v>
      </c>
      <c r="AU45" s="175">
        <f t="shared" si="19"/>
        <v>0</v>
      </c>
      <c r="AV45" s="172"/>
      <c r="AW45" s="175">
        <f t="shared" si="12"/>
        <v>0</v>
      </c>
      <c r="AX45" s="183">
        <v>353440</v>
      </c>
      <c r="AY45" s="58">
        <f>final_payment!BC44</f>
        <v>353440</v>
      </c>
    </row>
    <row r="46" spans="1:51" x14ac:dyDescent="0.35">
      <c r="A46" s="166"/>
      <c r="B46" s="165" t="s">
        <v>186</v>
      </c>
      <c r="C46" s="172" t="s">
        <v>40</v>
      </c>
      <c r="D46" s="172" t="s">
        <v>550</v>
      </c>
      <c r="E46" s="173">
        <f>VLOOKUP(B46,PopUC!$B$4:$D$117,3,FALSE)</f>
        <v>3183</v>
      </c>
      <c r="F46" s="195">
        <f>VLOOKUP(B46,PopUC!$B$4:$G$117,6,FALSE)</f>
        <v>18896.357712986977</v>
      </c>
      <c r="G46" s="196">
        <f>VLOOKUP(B46,'K_1.1'!$B$4:$H$127,6,FALSE)</f>
        <v>1</v>
      </c>
      <c r="H46" s="195">
        <f>VLOOKUP(B46,'K_1.1'!$B$4:$H$127,7,FALSE)</f>
        <v>8372.0367830423947</v>
      </c>
      <c r="I46" s="196" t="str">
        <f>VLOOKUP(B46,'K_1.2'!$B$4:$H$127,6,FALSE)</f>
        <v>5</v>
      </c>
      <c r="J46" s="195">
        <f>VLOOKUP(B46,'K_1.2'!$B$4:$H$127,7,FALSE)</f>
        <v>60818.600543478264</v>
      </c>
      <c r="K46" s="196" t="str">
        <f>VLOOKUP(B46,'K_2.1'!$B$4:$H$127,6,FALSE)</f>
        <v>1</v>
      </c>
      <c r="L46" s="195">
        <f>VLOOKUP(B46,'K_2.1'!$B$4:$H$127,7,FALSE)</f>
        <v>8477.744318181818</v>
      </c>
      <c r="M46" s="197" t="str">
        <f>VLOOKUP(B46,'K_2.2'!$B$4:$H$127,6,FALSE)</f>
        <v>5</v>
      </c>
      <c r="N46" s="195">
        <f>VLOOKUP(B46,'K_2.2'!$B$4:$H$127,7,FALSE)</f>
        <v>53120.043512658231</v>
      </c>
      <c r="O46" s="197" t="str">
        <f>VLOOKUP(B46,K_3!$B$4:$H$127,6,FALSE)</f>
        <v>1</v>
      </c>
      <c r="P46" s="195">
        <f>VLOOKUP(B46,K_3!$B$4:$H$127,7,FALSE)</f>
        <v>12621.002819548872</v>
      </c>
      <c r="Q46" s="195">
        <v>0</v>
      </c>
      <c r="R46" s="195">
        <v>0</v>
      </c>
      <c r="S46" s="195">
        <v>0</v>
      </c>
      <c r="T46" s="195">
        <v>0</v>
      </c>
      <c r="U46" s="198">
        <f>VLOOKUP(B46,K_5!$B$4:$H$131,6,FALSE)</f>
        <v>5</v>
      </c>
      <c r="V46" s="195">
        <f>VLOOKUP(B46,K_5!$B$4:$H$131,7,FALSE)</f>
        <v>47284.320422535209</v>
      </c>
      <c r="W46" s="198" t="str">
        <f>VLOOKUP(B46,K_6!$B$4:$H$127,6,FALSE)</f>
        <v>1</v>
      </c>
      <c r="X46" s="195">
        <f>VLOOKUP(B46,K_6!$B$4:$H$127,7,FALSE)</f>
        <v>11862.850706713782</v>
      </c>
      <c r="Y46" s="198">
        <f>VLOOKUP(B46,K_7!$B$4:$H$124,6,FALSE)</f>
        <v>3</v>
      </c>
      <c r="Z46" s="195">
        <f>VLOOKUP(B46,K_7!$B$4:$H$124,7,FALSE)</f>
        <v>44762.49</v>
      </c>
      <c r="AA46" s="198">
        <f>VLOOKUP(B46,K_8!$B$4:$H$124,6,FALSE)</f>
        <v>3</v>
      </c>
      <c r="AB46" s="195">
        <f>VLOOKUP(B46,K_8!$B$4:$H$124,7,FALSE)</f>
        <v>33021.509016393444</v>
      </c>
      <c r="AC46" s="195">
        <f>VLOOKUP(B46,'K_9.1'!$B$4:$G$121,5,FALSE)</f>
        <v>5</v>
      </c>
      <c r="AD46" s="195">
        <f>VLOOKUP(B46,'K_9.1'!$B$4:$G$121,6,FALSE)</f>
        <v>32263.823480118896</v>
      </c>
      <c r="AE46" s="195">
        <f>VLOOKUP(B46,'K_9.2'!$B$4:$G$121,5,FALSE)</f>
        <v>5</v>
      </c>
      <c r="AF46" s="195">
        <f>VLOOKUP(B46,'K_9.2'!$B$4:$G$121,6,FALSE)</f>
        <v>34127.74301495355</v>
      </c>
      <c r="AG46" s="198">
        <f>VLOOKUP(B46,'K_9.3'!$B$4:$H$124,6,FALSE)</f>
        <v>5</v>
      </c>
      <c r="AH46" s="195">
        <f>VLOOKUP(B46,'K_9.3'!$B$4:$H$124,7,FALSE)</f>
        <v>30519.879545454547</v>
      </c>
      <c r="AI46" s="198" t="str">
        <f>VLOOKUP(B46,'K_10.1'!$B$4:$H$124,6,FALSE)</f>
        <v>5</v>
      </c>
      <c r="AJ46" s="195">
        <f>VLOOKUP(B46,'K_10.1'!$B$4:$H$124,7,FALSE)</f>
        <v>44882.175802139034</v>
      </c>
      <c r="AK46" s="198">
        <f>VLOOKUP(B46,'K_10.2'!$B$4:$K$124,9,FALSE)</f>
        <v>5</v>
      </c>
      <c r="AL46" s="195">
        <f>VLOOKUP(B46,'K_10.2'!$B$4:$K$124,10,FALSE)</f>
        <v>45285.792491007196</v>
      </c>
      <c r="AM46" s="195">
        <f t="shared" si="14"/>
        <v>50</v>
      </c>
      <c r="AN46" s="199">
        <f t="shared" si="15"/>
        <v>467420.01245622523</v>
      </c>
      <c r="AO46" s="199">
        <f t="shared" si="16"/>
        <v>486316.37016921223</v>
      </c>
      <c r="AP46" s="174">
        <f t="shared" si="17"/>
        <v>254640</v>
      </c>
      <c r="AQ46" s="175">
        <f t="shared" si="18"/>
        <v>231676.37016921223</v>
      </c>
      <c r="AR46" s="174">
        <v>0</v>
      </c>
      <c r="AS46" s="175">
        <f t="shared" ref="AS46:AS77" si="20">AR46*$AQ$1/$AR$120</f>
        <v>0</v>
      </c>
      <c r="AT46" s="174">
        <v>254640</v>
      </c>
      <c r="AU46" s="175">
        <f t="shared" si="19"/>
        <v>0</v>
      </c>
      <c r="AV46" s="172"/>
      <c r="AW46" s="175">
        <f t="shared" ref="AW46:AW77" si="21">AV46*$AU$1/$AV$120</f>
        <v>0</v>
      </c>
      <c r="AX46" s="183">
        <v>254640</v>
      </c>
      <c r="AY46" s="58">
        <f>final_payment!BC45</f>
        <v>254640</v>
      </c>
    </row>
    <row r="47" spans="1:51" x14ac:dyDescent="0.35">
      <c r="A47" s="166"/>
      <c r="B47" s="165" t="s">
        <v>187</v>
      </c>
      <c r="C47" s="172" t="s">
        <v>41</v>
      </c>
      <c r="D47" s="172" t="s">
        <v>550</v>
      </c>
      <c r="E47" s="173">
        <f>VLOOKUP(B47,PopUC!$B$4:$D$117,3,FALSE)</f>
        <v>4377</v>
      </c>
      <c r="F47" s="195">
        <f>VLOOKUP(B47,PopUC!$B$4:$G$117,6,FALSE)</f>
        <v>38977.077148795477</v>
      </c>
      <c r="G47" s="196">
        <f>VLOOKUP(B47,'K_1.1'!$B$4:$H$127,6,FALSE)</f>
        <v>5</v>
      </c>
      <c r="H47" s="195">
        <f>VLOOKUP(B47,'K_1.1'!$B$4:$H$127,7,FALSE)</f>
        <v>41860.183915211972</v>
      </c>
      <c r="I47" s="196" t="str">
        <f>VLOOKUP(B47,'K_1.2'!$B$4:$H$127,6,FALSE)</f>
        <v>1</v>
      </c>
      <c r="J47" s="195">
        <f>VLOOKUP(B47,'K_1.2'!$B$4:$H$127,7,FALSE)</f>
        <v>12163.720108695652</v>
      </c>
      <c r="K47" s="196" t="str">
        <f>VLOOKUP(B47,'K_2.1'!$B$4:$H$127,6,FALSE)</f>
        <v>5</v>
      </c>
      <c r="L47" s="195">
        <f>VLOOKUP(B47,'K_2.1'!$B$4:$H$127,7,FALSE)</f>
        <v>42388.721590909088</v>
      </c>
      <c r="M47" s="197" t="str">
        <f>VLOOKUP(B47,'K_2.2'!$B$4:$H$127,6,FALSE)</f>
        <v>5</v>
      </c>
      <c r="N47" s="195">
        <f>VLOOKUP(B47,'K_2.2'!$B$4:$H$127,7,FALSE)</f>
        <v>53120.043512658231</v>
      </c>
      <c r="O47" s="197" t="str">
        <f>VLOOKUP(B47,K_3!$B$4:$H$127,6,FALSE)</f>
        <v>4</v>
      </c>
      <c r="P47" s="195">
        <f>VLOOKUP(B47,K_3!$B$4:$H$127,7,FALSE)</f>
        <v>50484.011278195489</v>
      </c>
      <c r="Q47" s="195">
        <f>VLOOKUP(B47,'K_4.1'!$B$4:$H$115,6,FALSE)</f>
        <v>0</v>
      </c>
      <c r="R47" s="195">
        <f>VLOOKUP(B47,'K_4.1'!$B$4:$H$115,7,FALSE)</f>
        <v>0</v>
      </c>
      <c r="S47" s="195">
        <f>VLOOKUP(B47,'K_4.2'!$B$4:$H$127,6,FALSE)</f>
        <v>0</v>
      </c>
      <c r="T47" s="195">
        <f>VLOOKUP(B47,'K_4.2'!$B$4:$H$127,7,FALSE)</f>
        <v>0</v>
      </c>
      <c r="U47" s="198">
        <f>VLOOKUP(B47,K_5!$B$4:$H$131,6,FALSE)</f>
        <v>4</v>
      </c>
      <c r="V47" s="195">
        <f>VLOOKUP(B47,K_5!$B$4:$H$131,7,FALSE)</f>
        <v>37827.456338028169</v>
      </c>
      <c r="W47" s="198" t="str">
        <f>VLOOKUP(B47,K_6!$B$4:$H$127,6,FALSE)</f>
        <v>5</v>
      </c>
      <c r="X47" s="195">
        <f>VLOOKUP(B47,K_6!$B$4:$H$127,7,FALSE)</f>
        <v>59314.253533568903</v>
      </c>
      <c r="Y47" s="198">
        <f>VLOOKUP(B47,K_7!$B$4:$H$124,6,FALSE)</f>
        <v>12</v>
      </c>
      <c r="Z47" s="195">
        <f>VLOOKUP(B47,K_7!$B$4:$H$124,7,FALSE)</f>
        <v>179049.96</v>
      </c>
      <c r="AA47" s="198">
        <f>VLOOKUP(B47,K_8!$B$4:$H$124,6,FALSE)</f>
        <v>9</v>
      </c>
      <c r="AB47" s="195">
        <f>VLOOKUP(B47,K_8!$B$4:$H$124,7,FALSE)</f>
        <v>99064.527049180324</v>
      </c>
      <c r="AC47" s="195">
        <f>VLOOKUP(B47,'K_9.1'!$B$4:$G$121,5,FALSE)</f>
        <v>5</v>
      </c>
      <c r="AD47" s="195">
        <f>VLOOKUP(B47,'K_9.1'!$B$4:$G$121,6,FALSE)</f>
        <v>32263.823480118896</v>
      </c>
      <c r="AE47" s="195">
        <f>VLOOKUP(B47,'K_9.2'!$B$4:$G$121,5,FALSE)</f>
        <v>5</v>
      </c>
      <c r="AF47" s="195">
        <f>VLOOKUP(B47,'K_9.2'!$B$4:$G$121,6,FALSE)</f>
        <v>34127.74301495355</v>
      </c>
      <c r="AG47" s="198">
        <f>VLOOKUP(B47,'K_9.3'!$B$4:$H$124,6,FALSE)</f>
        <v>5</v>
      </c>
      <c r="AH47" s="195">
        <f>VLOOKUP(B47,'K_9.3'!$B$4:$H$124,7,FALSE)</f>
        <v>30519.879545454547</v>
      </c>
      <c r="AI47" s="198" t="str">
        <f>VLOOKUP(B47,'K_10.1'!$B$4:$H$124,6,FALSE)</f>
        <v>5</v>
      </c>
      <c r="AJ47" s="195">
        <f>VLOOKUP(B47,'K_10.1'!$B$4:$H$124,7,FALSE)</f>
        <v>44882.175802139034</v>
      </c>
      <c r="AK47" s="198">
        <f>VLOOKUP(B47,'K_10.2'!$B$4:$K$124,9,FALSE)</f>
        <v>5</v>
      </c>
      <c r="AL47" s="195">
        <f>VLOOKUP(B47,'K_10.2'!$B$4:$K$124,10,FALSE)</f>
        <v>45285.792491007196</v>
      </c>
      <c r="AM47" s="195">
        <f t="shared" si="14"/>
        <v>75</v>
      </c>
      <c r="AN47" s="199">
        <f t="shared" si="15"/>
        <v>762352.29166012106</v>
      </c>
      <c r="AO47" s="199">
        <f t="shared" si="16"/>
        <v>801329.36880891654</v>
      </c>
      <c r="AP47" s="174">
        <f t="shared" si="17"/>
        <v>350160</v>
      </c>
      <c r="AQ47" s="175">
        <f t="shared" si="18"/>
        <v>451169.36880891654</v>
      </c>
      <c r="AR47" s="174">
        <v>0</v>
      </c>
      <c r="AS47" s="175">
        <f t="shared" si="20"/>
        <v>0</v>
      </c>
      <c r="AT47" s="174">
        <v>350160</v>
      </c>
      <c r="AU47" s="175">
        <f t="shared" si="19"/>
        <v>0</v>
      </c>
      <c r="AV47" s="172"/>
      <c r="AW47" s="175">
        <f t="shared" si="21"/>
        <v>0</v>
      </c>
      <c r="AX47" s="183">
        <v>350160</v>
      </c>
      <c r="AY47" s="58">
        <f>final_payment!BC46</f>
        <v>350160</v>
      </c>
    </row>
    <row r="48" spans="1:51" x14ac:dyDescent="0.35">
      <c r="A48" s="166"/>
      <c r="B48" s="165" t="s">
        <v>188</v>
      </c>
      <c r="C48" s="172" t="s">
        <v>42</v>
      </c>
      <c r="D48" s="172" t="s">
        <v>550</v>
      </c>
      <c r="E48" s="173">
        <f>VLOOKUP(B48,PopUC!$B$4:$D$117,3,FALSE)</f>
        <v>13155</v>
      </c>
      <c r="F48" s="195">
        <f>VLOOKUP(B48,PopUC!$B$4:$G$117,6,FALSE)</f>
        <v>103087.55675241396</v>
      </c>
      <c r="G48" s="196">
        <f>VLOOKUP(B48,'K_1.1'!$B$4:$H$127,6,FALSE)</f>
        <v>5</v>
      </c>
      <c r="H48" s="195">
        <f>VLOOKUP(B48,'K_1.1'!$B$4:$H$127,7,FALSE)</f>
        <v>41860.183915211972</v>
      </c>
      <c r="I48" s="196" t="str">
        <f>VLOOKUP(B48,'K_1.2'!$B$4:$H$127,6,FALSE)</f>
        <v>5</v>
      </c>
      <c r="J48" s="195">
        <f>VLOOKUP(B48,'K_1.2'!$B$4:$H$127,7,FALSE)</f>
        <v>60818.600543478264</v>
      </c>
      <c r="K48" s="196" t="str">
        <f>VLOOKUP(B48,'K_2.1'!$B$4:$H$127,6,FALSE)</f>
        <v>5</v>
      </c>
      <c r="L48" s="195">
        <f>VLOOKUP(B48,'K_2.1'!$B$4:$H$127,7,FALSE)</f>
        <v>42388.721590909088</v>
      </c>
      <c r="M48" s="197" t="str">
        <f>VLOOKUP(B48,'K_2.2'!$B$4:$H$127,6,FALSE)</f>
        <v>5</v>
      </c>
      <c r="N48" s="195">
        <f>VLOOKUP(B48,'K_2.2'!$B$4:$H$127,7,FALSE)</f>
        <v>53120.043512658231</v>
      </c>
      <c r="O48" s="197" t="str">
        <f>VLOOKUP(B48,K_3!$B$4:$H$127,6,FALSE)</f>
        <v>5</v>
      </c>
      <c r="P48" s="195">
        <f>VLOOKUP(B48,K_3!$B$4:$H$127,7,FALSE)</f>
        <v>63105.014097744359</v>
      </c>
      <c r="Q48" s="195">
        <f>VLOOKUP(B48,'K_4.1'!$B$4:$H$115,6,FALSE)</f>
        <v>1.5</v>
      </c>
      <c r="R48" s="195">
        <f>VLOOKUP(B48,'K_4.1'!$B$4:$H$115,7,FALSE)</f>
        <v>27074.086693548386</v>
      </c>
      <c r="S48" s="195">
        <f>VLOOKUP(B48,'K_4.2'!$B$4:$H$127,6,FALSE)</f>
        <v>2.5</v>
      </c>
      <c r="T48" s="195">
        <f>VLOOKUP(B48,'K_4.2'!$B$4:$H$127,7,FALSE)</f>
        <v>52130.229037267083</v>
      </c>
      <c r="U48" s="198">
        <f>VLOOKUP(B48,K_5!$B$4:$H$131,6,FALSE)</f>
        <v>1</v>
      </c>
      <c r="V48" s="195">
        <f>VLOOKUP(B48,K_5!$B$4:$H$131,7,FALSE)</f>
        <v>9456.8640845070422</v>
      </c>
      <c r="W48" s="198" t="str">
        <f>VLOOKUP(B48,K_6!$B$4:$H$127,6,FALSE)</f>
        <v>5</v>
      </c>
      <c r="X48" s="195">
        <f>VLOOKUP(B48,K_6!$B$4:$H$127,7,FALSE)</f>
        <v>59314.253533568903</v>
      </c>
      <c r="Y48" s="198">
        <f>VLOOKUP(B48,K_7!$B$4:$H$124,6,FALSE)</f>
        <v>3</v>
      </c>
      <c r="Z48" s="195">
        <f>VLOOKUP(B48,K_7!$B$4:$H$124,7,FALSE)</f>
        <v>44762.49</v>
      </c>
      <c r="AA48" s="198">
        <f>VLOOKUP(B48,K_8!$B$4:$H$124,6,FALSE)</f>
        <v>3</v>
      </c>
      <c r="AB48" s="195">
        <f>VLOOKUP(B48,K_8!$B$4:$H$124,7,FALSE)</f>
        <v>33021.509016393444</v>
      </c>
      <c r="AC48" s="195">
        <f>VLOOKUP(B48,'K_9.1'!$B$4:$G$121,5,FALSE)</f>
        <v>5</v>
      </c>
      <c r="AD48" s="195">
        <f>VLOOKUP(B48,'K_9.1'!$B$4:$G$121,6,FALSE)</f>
        <v>32263.823480118896</v>
      </c>
      <c r="AE48" s="195">
        <f>VLOOKUP(B48,'K_9.2'!$B$4:$G$121,5,FALSE)</f>
        <v>5</v>
      </c>
      <c r="AF48" s="195">
        <f>VLOOKUP(B48,'K_9.2'!$B$4:$G$121,6,FALSE)</f>
        <v>34127.74301495355</v>
      </c>
      <c r="AG48" s="198">
        <f>VLOOKUP(B48,'K_9.3'!$B$4:$H$124,6,FALSE)</f>
        <v>5</v>
      </c>
      <c r="AH48" s="195">
        <f>VLOOKUP(B48,'K_9.3'!$B$4:$H$124,7,FALSE)</f>
        <v>30519.879545454547</v>
      </c>
      <c r="AI48" s="198" t="str">
        <f>VLOOKUP(B48,'K_10.1'!$B$4:$H$124,6,FALSE)</f>
        <v>5</v>
      </c>
      <c r="AJ48" s="195">
        <f>VLOOKUP(B48,'K_10.1'!$B$4:$H$124,7,FALSE)</f>
        <v>44882.175802139034</v>
      </c>
      <c r="AK48" s="198">
        <f>VLOOKUP(B48,'K_10.2'!$B$4:$K$124,9,FALSE)</f>
        <v>5</v>
      </c>
      <c r="AL48" s="195">
        <f>VLOOKUP(B48,'K_10.2'!$B$4:$K$124,10,FALSE)</f>
        <v>45285.792491007196</v>
      </c>
      <c r="AM48" s="195">
        <f t="shared" si="14"/>
        <v>66</v>
      </c>
      <c r="AN48" s="199">
        <f t="shared" si="15"/>
        <v>674131.41035895993</v>
      </c>
      <c r="AO48" s="199">
        <f t="shared" si="16"/>
        <v>777218.9671113739</v>
      </c>
      <c r="AP48" s="174">
        <f t="shared" si="17"/>
        <v>1052400</v>
      </c>
      <c r="AQ48" s="175">
        <f t="shared" si="18"/>
        <v>-275181.0328886261</v>
      </c>
      <c r="AR48" s="174">
        <v>66</v>
      </c>
      <c r="AS48" s="175">
        <f t="shared" si="20"/>
        <v>75707.73114707593</v>
      </c>
      <c r="AT48" s="174">
        <f>AS48+AO48</f>
        <v>852926.69825844979</v>
      </c>
      <c r="AU48" s="175">
        <f t="shared" si="19"/>
        <v>-199473.30174155021</v>
      </c>
      <c r="AV48" s="174">
        <v>66</v>
      </c>
      <c r="AW48" s="175">
        <f t="shared" si="21"/>
        <v>3944.2795459285153</v>
      </c>
      <c r="AX48" s="182">
        <v>856870.97780437826</v>
      </c>
      <c r="AY48" s="58">
        <f>final_payment!BC47</f>
        <v>856870.98</v>
      </c>
    </row>
    <row r="49" spans="1:51" x14ac:dyDescent="0.35">
      <c r="A49" s="166"/>
      <c r="B49" s="165" t="s">
        <v>189</v>
      </c>
      <c r="C49" s="172" t="s">
        <v>43</v>
      </c>
      <c r="D49" s="172" t="s">
        <v>550</v>
      </c>
      <c r="E49" s="173">
        <f>VLOOKUP(B49,PopUC!$B$4:$D$117,3,FALSE)</f>
        <v>8652</v>
      </c>
      <c r="F49" s="195">
        <f>VLOOKUP(B49,PopUC!$B$4:$G$117,6,FALSE)</f>
        <v>62150.316427472077</v>
      </c>
      <c r="G49" s="196">
        <f>VLOOKUP(B49,'K_1.1'!$B$4:$H$127,6,FALSE)</f>
        <v>5</v>
      </c>
      <c r="H49" s="195">
        <f>VLOOKUP(B49,'K_1.1'!$B$4:$H$127,7,FALSE)</f>
        <v>41860.183915211972</v>
      </c>
      <c r="I49" s="196" t="str">
        <f>VLOOKUP(B49,'K_1.2'!$B$4:$H$127,6,FALSE)</f>
        <v>1</v>
      </c>
      <c r="J49" s="195">
        <f>VLOOKUP(B49,'K_1.2'!$B$4:$H$127,7,FALSE)</f>
        <v>12163.720108695652</v>
      </c>
      <c r="K49" s="196" t="str">
        <f>VLOOKUP(B49,'K_2.1'!$B$4:$H$127,6,FALSE)</f>
        <v>5</v>
      </c>
      <c r="L49" s="195">
        <f>VLOOKUP(B49,'K_2.1'!$B$4:$H$127,7,FALSE)</f>
        <v>42388.721590909088</v>
      </c>
      <c r="M49" s="197" t="str">
        <f>VLOOKUP(B49,'K_2.2'!$B$4:$H$127,6,FALSE)</f>
        <v>5</v>
      </c>
      <c r="N49" s="195">
        <f>VLOOKUP(B49,'K_2.2'!$B$4:$H$127,7,FALSE)</f>
        <v>53120.043512658231</v>
      </c>
      <c r="O49" s="197" t="str">
        <f>VLOOKUP(B49,K_3!$B$4:$H$127,6,FALSE)</f>
        <v>5</v>
      </c>
      <c r="P49" s="195">
        <f>VLOOKUP(B49,K_3!$B$4:$H$127,7,FALSE)</f>
        <v>63105.014097744359</v>
      </c>
      <c r="Q49" s="195">
        <f>VLOOKUP(B49,'K_4.1'!$B$4:$H$115,6,FALSE)</f>
        <v>1.5</v>
      </c>
      <c r="R49" s="195">
        <f>VLOOKUP(B49,'K_4.1'!$B$4:$H$115,7,FALSE)</f>
        <v>27074.086693548386</v>
      </c>
      <c r="S49" s="195">
        <f>VLOOKUP(B49,'K_4.2'!$B$4:$H$127,6,FALSE)</f>
        <v>0</v>
      </c>
      <c r="T49" s="195">
        <f>VLOOKUP(B49,'K_4.2'!$B$4:$H$127,7,FALSE)</f>
        <v>0</v>
      </c>
      <c r="U49" s="198">
        <f>VLOOKUP(B49,K_5!$B$4:$H$131,6,FALSE)</f>
        <v>4</v>
      </c>
      <c r="V49" s="195">
        <f>VLOOKUP(B49,K_5!$B$4:$H$131,7,FALSE)</f>
        <v>37827.456338028169</v>
      </c>
      <c r="W49" s="198" t="str">
        <f>VLOOKUP(B49,K_6!$B$4:$H$127,6,FALSE)</f>
        <v>3</v>
      </c>
      <c r="X49" s="195">
        <f>VLOOKUP(B49,K_6!$B$4:$H$127,7,FALSE)</f>
        <v>35588.552120141343</v>
      </c>
      <c r="Y49" s="198">
        <f>VLOOKUP(B49,K_7!$B$4:$H$124,6,FALSE)</f>
        <v>3</v>
      </c>
      <c r="Z49" s="195">
        <f>VLOOKUP(B49,K_7!$B$4:$H$124,7,FALSE)</f>
        <v>44762.49</v>
      </c>
      <c r="AA49" s="198">
        <f>VLOOKUP(B49,K_8!$B$4:$H$124,6,FALSE)</f>
        <v>3</v>
      </c>
      <c r="AB49" s="195">
        <f>VLOOKUP(B49,K_8!$B$4:$H$124,7,FALSE)</f>
        <v>33021.509016393444</v>
      </c>
      <c r="AC49" s="195">
        <f>VLOOKUP(B49,'K_9.1'!$B$4:$G$121,5,FALSE)</f>
        <v>5</v>
      </c>
      <c r="AD49" s="195">
        <f>VLOOKUP(B49,'K_9.1'!$B$4:$G$121,6,FALSE)</f>
        <v>32263.823480118896</v>
      </c>
      <c r="AE49" s="195">
        <f>VLOOKUP(B49,'K_9.2'!$B$4:$G$121,5,FALSE)</f>
        <v>5</v>
      </c>
      <c r="AF49" s="195">
        <f>VLOOKUP(B49,'K_9.2'!$B$4:$G$121,6,FALSE)</f>
        <v>34127.74301495355</v>
      </c>
      <c r="AG49" s="198">
        <f>VLOOKUP(B49,'K_9.3'!$B$4:$H$124,6,FALSE)</f>
        <v>5</v>
      </c>
      <c r="AH49" s="195">
        <f>VLOOKUP(B49,'K_9.3'!$B$4:$H$124,7,FALSE)</f>
        <v>30519.879545454547</v>
      </c>
      <c r="AI49" s="198" t="str">
        <f>VLOOKUP(B49,'K_10.1'!$B$4:$H$124,6,FALSE)</f>
        <v>5</v>
      </c>
      <c r="AJ49" s="195">
        <f>VLOOKUP(B49,'K_10.1'!$B$4:$H$124,7,FALSE)</f>
        <v>44882.175802139034</v>
      </c>
      <c r="AK49" s="198">
        <f>VLOOKUP(B49,'K_10.2'!$B$4:$K$124,9,FALSE)</f>
        <v>5</v>
      </c>
      <c r="AL49" s="195">
        <f>VLOOKUP(B49,'K_10.2'!$B$4:$K$124,10,FALSE)</f>
        <v>45285.792491007196</v>
      </c>
      <c r="AM49" s="195">
        <f t="shared" si="14"/>
        <v>60.5</v>
      </c>
      <c r="AN49" s="199">
        <f t="shared" si="15"/>
        <v>577991.1917270039</v>
      </c>
      <c r="AO49" s="199">
        <f t="shared" si="16"/>
        <v>640141.50815447595</v>
      </c>
      <c r="AP49" s="174">
        <f t="shared" si="17"/>
        <v>692160</v>
      </c>
      <c r="AQ49" s="175">
        <f t="shared" si="18"/>
        <v>-52018.491845524055</v>
      </c>
      <c r="AR49" s="174">
        <v>60.5</v>
      </c>
      <c r="AS49" s="175">
        <f t="shared" si="20"/>
        <v>69398.753551486254</v>
      </c>
      <c r="AT49" s="174">
        <f>AS49+AO49</f>
        <v>709540.26170596224</v>
      </c>
      <c r="AU49" s="175">
        <f t="shared" si="19"/>
        <v>17380.261705962243</v>
      </c>
      <c r="AV49" s="172"/>
      <c r="AW49" s="175">
        <f t="shared" si="21"/>
        <v>0</v>
      </c>
      <c r="AX49" s="183">
        <v>692160</v>
      </c>
      <c r="AY49" s="58">
        <f>final_payment!BC48</f>
        <v>692160</v>
      </c>
    </row>
    <row r="50" spans="1:51" x14ac:dyDescent="0.35">
      <c r="A50" s="166"/>
      <c r="B50" s="165" t="s">
        <v>190</v>
      </c>
      <c r="C50" s="172" t="s">
        <v>44</v>
      </c>
      <c r="D50" s="172" t="s">
        <v>550</v>
      </c>
      <c r="E50" s="173">
        <f>VLOOKUP(B50,PopUC!$B$4:$D$117,3,FALSE)</f>
        <v>8656</v>
      </c>
      <c r="F50" s="195">
        <f>VLOOKUP(B50,PopUC!$B$4:$G$117,6,FALSE)</f>
        <v>57040.285367141987</v>
      </c>
      <c r="G50" s="196">
        <f>VLOOKUP(B50,'K_1.1'!$B$4:$H$127,6,FALSE)</f>
        <v>5</v>
      </c>
      <c r="H50" s="195">
        <f>VLOOKUP(B50,'K_1.1'!$B$4:$H$127,7,FALSE)</f>
        <v>41860.183915211972</v>
      </c>
      <c r="I50" s="196" t="str">
        <f>VLOOKUP(B50,'K_1.2'!$B$4:$H$127,6,FALSE)</f>
        <v>5</v>
      </c>
      <c r="J50" s="195">
        <f>VLOOKUP(B50,'K_1.2'!$B$4:$H$127,7,FALSE)</f>
        <v>60818.600543478264</v>
      </c>
      <c r="K50" s="196" t="str">
        <f>VLOOKUP(B50,'K_2.1'!$B$4:$H$127,6,FALSE)</f>
        <v>5</v>
      </c>
      <c r="L50" s="195">
        <f>VLOOKUP(B50,'K_2.1'!$B$4:$H$127,7,FALSE)</f>
        <v>42388.721590909088</v>
      </c>
      <c r="M50" s="197" t="str">
        <f>VLOOKUP(B50,'K_2.2'!$B$4:$H$127,6,FALSE)</f>
        <v>2</v>
      </c>
      <c r="N50" s="195">
        <f>VLOOKUP(B50,'K_2.2'!$B$4:$H$127,7,FALSE)</f>
        <v>21248.017405063292</v>
      </c>
      <c r="O50" s="197" t="str">
        <f>VLOOKUP(B50,K_3!$B$4:$H$127,6,FALSE)</f>
        <v>2</v>
      </c>
      <c r="P50" s="195">
        <f>VLOOKUP(B50,K_3!$B$4:$H$127,7,FALSE)</f>
        <v>25242.005639097744</v>
      </c>
      <c r="Q50" s="195">
        <f>VLOOKUP(B50,'K_4.1'!$B$4:$H$115,6,FALSE)</f>
        <v>0.5</v>
      </c>
      <c r="R50" s="195">
        <f>VLOOKUP(B50,'K_4.1'!$B$4:$H$115,7,FALSE)</f>
        <v>9024.6955645161288</v>
      </c>
      <c r="S50" s="195">
        <f>VLOOKUP(B50,'K_4.2'!$B$4:$H$127,6,FALSE)</f>
        <v>0</v>
      </c>
      <c r="T50" s="195">
        <f>VLOOKUP(B50,'K_4.2'!$B$4:$H$127,7,FALSE)</f>
        <v>0</v>
      </c>
      <c r="U50" s="198">
        <f>VLOOKUP(B50,K_5!$B$4:$H$131,6,FALSE)</f>
        <v>2</v>
      </c>
      <c r="V50" s="195">
        <f>VLOOKUP(B50,K_5!$B$4:$H$131,7,FALSE)</f>
        <v>18913.728169014084</v>
      </c>
      <c r="W50" s="198" t="str">
        <f>VLOOKUP(B50,K_6!$B$4:$H$127,6,FALSE)</f>
        <v>3</v>
      </c>
      <c r="X50" s="195">
        <f>VLOOKUP(B50,K_6!$B$4:$H$127,7,FALSE)</f>
        <v>35588.552120141343</v>
      </c>
      <c r="Y50" s="198">
        <f>VLOOKUP(B50,K_7!$B$4:$H$124,6,FALSE)</f>
        <v>3</v>
      </c>
      <c r="Z50" s="195">
        <f>VLOOKUP(B50,K_7!$B$4:$H$124,7,FALSE)</f>
        <v>44762.49</v>
      </c>
      <c r="AA50" s="198">
        <f>VLOOKUP(B50,K_8!$B$4:$H$124,6,FALSE)</f>
        <v>3</v>
      </c>
      <c r="AB50" s="195">
        <f>VLOOKUP(B50,K_8!$B$4:$H$124,7,FALSE)</f>
        <v>33021.509016393444</v>
      </c>
      <c r="AC50" s="195">
        <f>VLOOKUP(B50,'K_9.1'!$B$4:$G$121,5,FALSE)</f>
        <v>5</v>
      </c>
      <c r="AD50" s="195">
        <f>VLOOKUP(B50,'K_9.1'!$B$4:$G$121,6,FALSE)</f>
        <v>32263.823480118896</v>
      </c>
      <c r="AE50" s="195">
        <f>VLOOKUP(B50,'K_9.2'!$B$4:$G$121,5,FALSE)</f>
        <v>5</v>
      </c>
      <c r="AF50" s="195">
        <f>VLOOKUP(B50,'K_9.2'!$B$4:$G$121,6,FALSE)</f>
        <v>34127.74301495355</v>
      </c>
      <c r="AG50" s="198">
        <f>VLOOKUP(B50,'K_9.3'!$B$4:$H$124,6,FALSE)</f>
        <v>5</v>
      </c>
      <c r="AH50" s="195">
        <f>VLOOKUP(B50,'K_9.3'!$B$4:$H$124,7,FALSE)</f>
        <v>30519.879545454547</v>
      </c>
      <c r="AI50" s="198" t="str">
        <f>VLOOKUP(B50,'K_10.1'!$B$4:$H$124,6,FALSE)</f>
        <v>5</v>
      </c>
      <c r="AJ50" s="195">
        <f>VLOOKUP(B50,'K_10.1'!$B$4:$H$124,7,FALSE)</f>
        <v>44882.175802139034</v>
      </c>
      <c r="AK50" s="198">
        <f>VLOOKUP(B50,'K_10.2'!$B$4:$K$124,9,FALSE)</f>
        <v>5</v>
      </c>
      <c r="AL50" s="195">
        <f>VLOOKUP(B50,'K_10.2'!$B$4:$K$124,10,FALSE)</f>
        <v>45285.792491007196</v>
      </c>
      <c r="AM50" s="195">
        <f t="shared" si="14"/>
        <v>55.5</v>
      </c>
      <c r="AN50" s="199">
        <f t="shared" si="15"/>
        <v>519947.9182974986</v>
      </c>
      <c r="AO50" s="199">
        <f t="shared" si="16"/>
        <v>576988.20366464055</v>
      </c>
      <c r="AP50" s="174">
        <f t="shared" si="17"/>
        <v>692480</v>
      </c>
      <c r="AQ50" s="175">
        <f t="shared" si="18"/>
        <v>-115491.79633535945</v>
      </c>
      <c r="AR50" s="174">
        <v>55.5</v>
      </c>
      <c r="AS50" s="175">
        <f t="shared" si="20"/>
        <v>63663.319373677485</v>
      </c>
      <c r="AT50" s="174">
        <f>AS50+AO50</f>
        <v>640651.52303831803</v>
      </c>
      <c r="AU50" s="175">
        <f t="shared" si="19"/>
        <v>-51828.476961681969</v>
      </c>
      <c r="AV50" s="174">
        <v>55.5</v>
      </c>
      <c r="AW50" s="175">
        <f t="shared" si="21"/>
        <v>3316.7805272580699</v>
      </c>
      <c r="AX50" s="182">
        <v>643968.30356557609</v>
      </c>
      <c r="AY50" s="58">
        <f>final_payment!BC49</f>
        <v>643968.30000000005</v>
      </c>
    </row>
    <row r="51" spans="1:51" x14ac:dyDescent="0.35">
      <c r="A51" s="166"/>
      <c r="B51" s="165" t="s">
        <v>191</v>
      </c>
      <c r="C51" s="172" t="s">
        <v>45</v>
      </c>
      <c r="D51" s="172" t="s">
        <v>550</v>
      </c>
      <c r="E51" s="173">
        <f>VLOOKUP(B51,PopUC!$B$4:$D$117,3,FALSE)</f>
        <v>8068</v>
      </c>
      <c r="F51" s="195">
        <f>VLOOKUP(B51,PopUC!$B$4:$G$117,6,FALSE)</f>
        <v>72324.310142272123</v>
      </c>
      <c r="G51" s="196">
        <f>VLOOKUP(B51,'K_1.1'!$B$4:$H$127,6,FALSE)</f>
        <v>5</v>
      </c>
      <c r="H51" s="195">
        <f>VLOOKUP(B51,'K_1.1'!$B$4:$H$127,7,FALSE)</f>
        <v>41860.183915211972</v>
      </c>
      <c r="I51" s="196" t="str">
        <f>VLOOKUP(B51,'K_1.2'!$B$4:$H$127,6,FALSE)</f>
        <v>3</v>
      </c>
      <c r="J51" s="195">
        <f>VLOOKUP(B51,'K_1.2'!$B$4:$H$127,7,FALSE)</f>
        <v>36491.16032608696</v>
      </c>
      <c r="K51" s="196" t="str">
        <f>VLOOKUP(B51,'K_2.1'!$B$4:$H$127,6,FALSE)</f>
        <v>5</v>
      </c>
      <c r="L51" s="195">
        <f>VLOOKUP(B51,'K_2.1'!$B$4:$H$127,7,FALSE)</f>
        <v>42388.721590909088</v>
      </c>
      <c r="M51" s="197" t="str">
        <f>VLOOKUP(B51,'K_2.2'!$B$4:$H$127,6,FALSE)</f>
        <v>5</v>
      </c>
      <c r="N51" s="195">
        <f>VLOOKUP(B51,'K_2.2'!$B$4:$H$127,7,FALSE)</f>
        <v>53120.043512658231</v>
      </c>
      <c r="O51" s="197" t="str">
        <f>VLOOKUP(B51,K_3!$B$4:$H$127,6,FALSE)</f>
        <v>5</v>
      </c>
      <c r="P51" s="195">
        <f>VLOOKUP(B51,K_3!$B$4:$H$127,7,FALSE)</f>
        <v>63105.014097744359</v>
      </c>
      <c r="Q51" s="195">
        <f>VLOOKUP(B51,'K_4.1'!$B$4:$H$115,6,FALSE)</f>
        <v>0.5</v>
      </c>
      <c r="R51" s="195">
        <f>VLOOKUP(B51,'K_4.1'!$B$4:$H$115,7,FALSE)</f>
        <v>9024.6955645161288</v>
      </c>
      <c r="S51" s="195">
        <f>VLOOKUP(B51,'K_4.2'!$B$4:$H$127,6,FALSE)</f>
        <v>0</v>
      </c>
      <c r="T51" s="195">
        <f>VLOOKUP(B51,'K_4.2'!$B$4:$H$127,7,FALSE)</f>
        <v>0</v>
      </c>
      <c r="U51" s="198">
        <f>VLOOKUP(B51,K_5!$B$4:$H$131,6,FALSE)</f>
        <v>4</v>
      </c>
      <c r="V51" s="195">
        <f>VLOOKUP(B51,K_5!$B$4:$H$131,7,FALSE)</f>
        <v>37827.456338028169</v>
      </c>
      <c r="W51" s="198" t="str">
        <f>VLOOKUP(B51,K_6!$B$4:$H$127,6,FALSE)</f>
        <v>5</v>
      </c>
      <c r="X51" s="195">
        <f>VLOOKUP(B51,K_6!$B$4:$H$127,7,FALSE)</f>
        <v>59314.253533568903</v>
      </c>
      <c r="Y51" s="198">
        <f>VLOOKUP(B51,K_7!$B$4:$H$124,6,FALSE)</f>
        <v>6</v>
      </c>
      <c r="Z51" s="195">
        <f>VLOOKUP(B51,K_7!$B$4:$H$124,7,FALSE)</f>
        <v>89524.98</v>
      </c>
      <c r="AA51" s="198">
        <f>VLOOKUP(B51,K_8!$B$4:$H$124,6,FALSE)</f>
        <v>12</v>
      </c>
      <c r="AB51" s="195">
        <f>VLOOKUP(B51,K_8!$B$4:$H$124,7,FALSE)</f>
        <v>132086.03606557377</v>
      </c>
      <c r="AC51" s="195">
        <f>VLOOKUP(B51,'K_9.1'!$B$4:$G$121,5,FALSE)</f>
        <v>5</v>
      </c>
      <c r="AD51" s="195">
        <f>VLOOKUP(B51,'K_9.1'!$B$4:$G$121,6,FALSE)</f>
        <v>32263.823480118896</v>
      </c>
      <c r="AE51" s="195">
        <f>VLOOKUP(B51,'K_9.2'!$B$4:$G$121,5,FALSE)</f>
        <v>5</v>
      </c>
      <c r="AF51" s="195">
        <f>VLOOKUP(B51,'K_9.2'!$B$4:$G$121,6,FALSE)</f>
        <v>34127.74301495355</v>
      </c>
      <c r="AG51" s="198">
        <f>VLOOKUP(B51,'K_9.3'!$B$4:$H$124,6,FALSE)</f>
        <v>5</v>
      </c>
      <c r="AH51" s="195">
        <f>VLOOKUP(B51,'K_9.3'!$B$4:$H$124,7,FALSE)</f>
        <v>30519.879545454547</v>
      </c>
      <c r="AI51" s="198" t="str">
        <f>VLOOKUP(B51,'K_10.1'!$B$4:$H$124,6,FALSE)</f>
        <v>5</v>
      </c>
      <c r="AJ51" s="195">
        <f>VLOOKUP(B51,'K_10.1'!$B$4:$H$124,7,FALSE)</f>
        <v>44882.175802139034</v>
      </c>
      <c r="AK51" s="198">
        <f>VLOOKUP(B51,'K_10.2'!$B$4:$K$124,9,FALSE)</f>
        <v>5</v>
      </c>
      <c r="AL51" s="195">
        <f>VLOOKUP(B51,'K_10.2'!$B$4:$K$124,10,FALSE)</f>
        <v>45285.792491007196</v>
      </c>
      <c r="AM51" s="195">
        <f t="shared" si="14"/>
        <v>75.5</v>
      </c>
      <c r="AN51" s="199">
        <f t="shared" si="15"/>
        <v>751821.95927797083</v>
      </c>
      <c r="AO51" s="199">
        <f t="shared" si="16"/>
        <v>824146.26942024298</v>
      </c>
      <c r="AP51" s="174">
        <f t="shared" si="17"/>
        <v>645440</v>
      </c>
      <c r="AQ51" s="175">
        <f t="shared" si="18"/>
        <v>178706.26942024298</v>
      </c>
      <c r="AR51" s="174">
        <v>0</v>
      </c>
      <c r="AS51" s="175">
        <f t="shared" si="20"/>
        <v>0</v>
      </c>
      <c r="AT51" s="174">
        <v>645440</v>
      </c>
      <c r="AU51" s="175">
        <f t="shared" si="19"/>
        <v>0</v>
      </c>
      <c r="AV51" s="172"/>
      <c r="AW51" s="175">
        <f t="shared" si="21"/>
        <v>0</v>
      </c>
      <c r="AX51" s="183">
        <v>645440</v>
      </c>
      <c r="AY51" s="58">
        <f>final_payment!BC50</f>
        <v>645440</v>
      </c>
    </row>
    <row r="52" spans="1:51" x14ac:dyDescent="0.35">
      <c r="A52" s="166"/>
      <c r="B52" s="165" t="s">
        <v>192</v>
      </c>
      <c r="C52" s="172" t="s">
        <v>46</v>
      </c>
      <c r="D52" s="172" t="s">
        <v>550</v>
      </c>
      <c r="E52" s="173">
        <f>VLOOKUP(B52,PopUC!$B$4:$D$117,3,FALSE)</f>
        <v>8085</v>
      </c>
      <c r="F52" s="195">
        <f>VLOOKUP(B52,PopUC!$B$4:$G$117,6,FALSE)</f>
        <v>71996.725782045105</v>
      </c>
      <c r="G52" s="196">
        <f>VLOOKUP(B52,'K_1.1'!$B$4:$H$127,6,FALSE)</f>
        <v>5</v>
      </c>
      <c r="H52" s="195">
        <f>VLOOKUP(B52,'K_1.1'!$B$4:$H$127,7,FALSE)</f>
        <v>41860.183915211972</v>
      </c>
      <c r="I52" s="196" t="str">
        <f>VLOOKUP(B52,'K_1.2'!$B$4:$H$127,6,FALSE)</f>
        <v>3</v>
      </c>
      <c r="J52" s="195">
        <f>VLOOKUP(B52,'K_1.2'!$B$4:$H$127,7,FALSE)</f>
        <v>36491.16032608696</v>
      </c>
      <c r="K52" s="196" t="str">
        <f>VLOOKUP(B52,'K_2.1'!$B$4:$H$127,6,FALSE)</f>
        <v>5</v>
      </c>
      <c r="L52" s="195">
        <f>VLOOKUP(B52,'K_2.1'!$B$4:$H$127,7,FALSE)</f>
        <v>42388.721590909088</v>
      </c>
      <c r="M52" s="197" t="str">
        <f>VLOOKUP(B52,'K_2.2'!$B$4:$H$127,6,FALSE)</f>
        <v>3</v>
      </c>
      <c r="N52" s="195">
        <f>VLOOKUP(B52,'K_2.2'!$B$4:$H$127,7,FALSE)</f>
        <v>31872.026107594938</v>
      </c>
      <c r="O52" s="197" t="str">
        <f>VLOOKUP(B52,K_3!$B$4:$H$127,6,FALSE)</f>
        <v>5</v>
      </c>
      <c r="P52" s="195">
        <f>VLOOKUP(B52,K_3!$B$4:$H$127,7,FALSE)</f>
        <v>63105.014097744359</v>
      </c>
      <c r="Q52" s="195">
        <f>VLOOKUP(B52,'K_4.1'!$B$4:$H$115,6,FALSE)</f>
        <v>0.5</v>
      </c>
      <c r="R52" s="195">
        <f>VLOOKUP(B52,'K_4.1'!$B$4:$H$115,7,FALSE)</f>
        <v>9024.6955645161288</v>
      </c>
      <c r="S52" s="195">
        <f>VLOOKUP(B52,'K_4.2'!$B$4:$H$127,6,FALSE)</f>
        <v>2.5</v>
      </c>
      <c r="T52" s="195">
        <f>VLOOKUP(B52,'K_4.2'!$B$4:$H$127,7,FALSE)</f>
        <v>52130.229037267083</v>
      </c>
      <c r="U52" s="198">
        <f>VLOOKUP(B52,K_5!$B$4:$H$131,6,FALSE)</f>
        <v>1</v>
      </c>
      <c r="V52" s="195">
        <f>VLOOKUP(B52,K_5!$B$4:$H$131,7,FALSE)</f>
        <v>9456.8640845070422</v>
      </c>
      <c r="W52" s="198" t="str">
        <f>VLOOKUP(B52,K_6!$B$4:$H$127,6,FALSE)</f>
        <v>4</v>
      </c>
      <c r="X52" s="195">
        <f>VLOOKUP(B52,K_6!$B$4:$H$127,7,FALSE)</f>
        <v>47451.402826855126</v>
      </c>
      <c r="Y52" s="198">
        <f>VLOOKUP(B52,K_7!$B$4:$H$124,6,FALSE)</f>
        <v>15</v>
      </c>
      <c r="Z52" s="195">
        <f>VLOOKUP(B52,K_7!$B$4:$H$124,7,FALSE)</f>
        <v>223812.45</v>
      </c>
      <c r="AA52" s="198">
        <f>VLOOKUP(B52,K_8!$B$4:$H$124,6,FALSE)</f>
        <v>6</v>
      </c>
      <c r="AB52" s="195">
        <f>VLOOKUP(B52,K_8!$B$4:$H$124,7,FALSE)</f>
        <v>66043.018032786887</v>
      </c>
      <c r="AC52" s="195">
        <f>VLOOKUP(B52,'K_9.1'!$B$4:$G$121,5,FALSE)</f>
        <v>5</v>
      </c>
      <c r="AD52" s="195">
        <f>VLOOKUP(B52,'K_9.1'!$B$4:$G$121,6,FALSE)</f>
        <v>32263.823480118896</v>
      </c>
      <c r="AE52" s="195">
        <f>VLOOKUP(B52,'K_9.2'!$B$4:$G$121,5,FALSE)</f>
        <v>5</v>
      </c>
      <c r="AF52" s="195">
        <f>VLOOKUP(B52,'K_9.2'!$B$4:$G$121,6,FALSE)</f>
        <v>34127.74301495355</v>
      </c>
      <c r="AG52" s="198">
        <f>VLOOKUP(B52,'K_9.3'!$B$4:$H$124,6,FALSE)</f>
        <v>5</v>
      </c>
      <c r="AH52" s="195">
        <f>VLOOKUP(B52,'K_9.3'!$B$4:$H$124,7,FALSE)</f>
        <v>30519.879545454547</v>
      </c>
      <c r="AI52" s="198" t="str">
        <f>VLOOKUP(B52,'K_10.1'!$B$4:$H$124,6,FALSE)</f>
        <v>5</v>
      </c>
      <c r="AJ52" s="195">
        <f>VLOOKUP(B52,'K_10.1'!$B$4:$H$124,7,FALSE)</f>
        <v>44882.175802139034</v>
      </c>
      <c r="AK52" s="198">
        <f>VLOOKUP(B52,'K_10.2'!$B$4:$K$124,9,FALSE)</f>
        <v>5</v>
      </c>
      <c r="AL52" s="195">
        <f>VLOOKUP(B52,'K_10.2'!$B$4:$K$124,10,FALSE)</f>
        <v>45285.792491007196</v>
      </c>
      <c r="AM52" s="195">
        <f t="shared" si="14"/>
        <v>75</v>
      </c>
      <c r="AN52" s="199">
        <f t="shared" si="15"/>
        <v>810715.17991715285</v>
      </c>
      <c r="AO52" s="199">
        <f t="shared" si="16"/>
        <v>882711.9056991979</v>
      </c>
      <c r="AP52" s="174">
        <f t="shared" si="17"/>
        <v>646800</v>
      </c>
      <c r="AQ52" s="175">
        <f t="shared" si="18"/>
        <v>235911.9056991979</v>
      </c>
      <c r="AR52" s="174">
        <v>0</v>
      </c>
      <c r="AS52" s="175">
        <f t="shared" si="20"/>
        <v>0</v>
      </c>
      <c r="AT52" s="174">
        <v>646800</v>
      </c>
      <c r="AU52" s="175">
        <f t="shared" si="19"/>
        <v>0</v>
      </c>
      <c r="AV52" s="172"/>
      <c r="AW52" s="175">
        <f t="shared" si="21"/>
        <v>0</v>
      </c>
      <c r="AX52" s="183">
        <v>646800</v>
      </c>
      <c r="AY52" s="58">
        <f>final_payment!BC51</f>
        <v>646800</v>
      </c>
    </row>
    <row r="53" spans="1:51" x14ac:dyDescent="0.35">
      <c r="A53" s="166"/>
      <c r="B53" s="165" t="s">
        <v>193</v>
      </c>
      <c r="C53" s="172" t="s">
        <v>47</v>
      </c>
      <c r="D53" s="172" t="s">
        <v>550</v>
      </c>
      <c r="E53" s="173">
        <f>VLOOKUP(B53,PopUC!$B$4:$D$117,3,FALSE)</f>
        <v>10523</v>
      </c>
      <c r="F53" s="195">
        <f>VLOOKUP(B53,PopUC!$B$4:$G$117,6,FALSE)</f>
        <v>71842.076043300738</v>
      </c>
      <c r="G53" s="196">
        <f>VLOOKUP(B53,'K_1.1'!$B$4:$H$127,6,FALSE)</f>
        <v>5</v>
      </c>
      <c r="H53" s="195">
        <f>VLOOKUP(B53,'K_1.1'!$B$4:$H$127,7,FALSE)</f>
        <v>41860.183915211972</v>
      </c>
      <c r="I53" s="196" t="str">
        <f>VLOOKUP(B53,'K_1.2'!$B$4:$H$127,6,FALSE)</f>
        <v>2</v>
      </c>
      <c r="J53" s="195">
        <f>VLOOKUP(B53,'K_1.2'!$B$4:$H$127,7,FALSE)</f>
        <v>24327.440217391304</v>
      </c>
      <c r="K53" s="196" t="str">
        <f>VLOOKUP(B53,'K_2.1'!$B$4:$H$127,6,FALSE)</f>
        <v>5</v>
      </c>
      <c r="L53" s="195">
        <f>VLOOKUP(B53,'K_2.1'!$B$4:$H$127,7,FALSE)</f>
        <v>42388.721590909088</v>
      </c>
      <c r="M53" s="197" t="str">
        <f>VLOOKUP(B53,'K_2.2'!$B$4:$H$127,6,FALSE)</f>
        <v>3</v>
      </c>
      <c r="N53" s="195">
        <f>VLOOKUP(B53,'K_2.2'!$B$4:$H$127,7,FALSE)</f>
        <v>31872.026107594938</v>
      </c>
      <c r="O53" s="197" t="str">
        <f>VLOOKUP(B53,K_3!$B$4:$H$127,6,FALSE)</f>
        <v>5</v>
      </c>
      <c r="P53" s="195">
        <f>VLOOKUP(B53,K_3!$B$4:$H$127,7,FALSE)</f>
        <v>63105.014097744359</v>
      </c>
      <c r="Q53" s="195">
        <f>VLOOKUP(B53,'K_4.1'!$B$4:$H$115,6,FALSE)</f>
        <v>0</v>
      </c>
      <c r="R53" s="195">
        <f>VLOOKUP(B53,'K_4.1'!$B$4:$H$115,7,FALSE)</f>
        <v>0</v>
      </c>
      <c r="S53" s="195">
        <f>VLOOKUP(B53,'K_4.2'!$B$4:$H$127,6,FALSE)</f>
        <v>0.5</v>
      </c>
      <c r="T53" s="195">
        <f>VLOOKUP(B53,'K_4.2'!$B$4:$H$127,7,FALSE)</f>
        <v>10426.045807453416</v>
      </c>
      <c r="U53" s="198">
        <f>VLOOKUP(B53,K_5!$B$4:$H$131,6,FALSE)</f>
        <v>1</v>
      </c>
      <c r="V53" s="195">
        <f>VLOOKUP(B53,K_5!$B$4:$H$131,7,FALSE)</f>
        <v>9456.8640845070422</v>
      </c>
      <c r="W53" s="198" t="str">
        <f>VLOOKUP(B53,K_6!$B$4:$H$127,6,FALSE)</f>
        <v>5</v>
      </c>
      <c r="X53" s="195">
        <f>VLOOKUP(B53,K_6!$B$4:$H$127,7,FALSE)</f>
        <v>59314.253533568903</v>
      </c>
      <c r="Y53" s="198">
        <f>VLOOKUP(B53,K_7!$B$4:$H$124,6,FALSE)</f>
        <v>3</v>
      </c>
      <c r="Z53" s="195">
        <f>VLOOKUP(B53,K_7!$B$4:$H$124,7,FALSE)</f>
        <v>44762.49</v>
      </c>
      <c r="AA53" s="198">
        <f>VLOOKUP(B53,K_8!$B$4:$H$124,6,FALSE)</f>
        <v>3</v>
      </c>
      <c r="AB53" s="195">
        <f>VLOOKUP(B53,K_8!$B$4:$H$124,7,FALSE)</f>
        <v>33021.509016393444</v>
      </c>
      <c r="AC53" s="195">
        <f>VLOOKUP(B53,'K_9.1'!$B$4:$G$121,5,FALSE)</f>
        <v>5</v>
      </c>
      <c r="AD53" s="195">
        <f>VLOOKUP(B53,'K_9.1'!$B$4:$G$121,6,FALSE)</f>
        <v>32263.823480118896</v>
      </c>
      <c r="AE53" s="195">
        <f>VLOOKUP(B53,'K_9.2'!$B$4:$G$121,5,FALSE)</f>
        <v>5</v>
      </c>
      <c r="AF53" s="195">
        <f>VLOOKUP(B53,'K_9.2'!$B$4:$G$121,6,FALSE)</f>
        <v>34127.74301495355</v>
      </c>
      <c r="AG53" s="198">
        <f>VLOOKUP(B53,'K_9.3'!$B$4:$H$124,6,FALSE)</f>
        <v>5</v>
      </c>
      <c r="AH53" s="195">
        <f>VLOOKUP(B53,'K_9.3'!$B$4:$H$124,7,FALSE)</f>
        <v>30519.879545454547</v>
      </c>
      <c r="AI53" s="198" t="str">
        <f>VLOOKUP(B53,'K_10.1'!$B$4:$H$124,6,FALSE)</f>
        <v>5</v>
      </c>
      <c r="AJ53" s="195">
        <f>VLOOKUP(B53,'K_10.1'!$B$4:$H$124,7,FALSE)</f>
        <v>44882.175802139034</v>
      </c>
      <c r="AK53" s="198">
        <f>VLOOKUP(B53,'K_10.2'!$B$4:$K$124,9,FALSE)</f>
        <v>5</v>
      </c>
      <c r="AL53" s="195">
        <f>VLOOKUP(B53,'K_10.2'!$B$4:$K$124,10,FALSE)</f>
        <v>45285.792491007196</v>
      </c>
      <c r="AM53" s="195">
        <f t="shared" si="14"/>
        <v>57.5</v>
      </c>
      <c r="AN53" s="199">
        <f t="shared" si="15"/>
        <v>547613.96270444768</v>
      </c>
      <c r="AO53" s="199">
        <f t="shared" si="16"/>
        <v>619456.03874774836</v>
      </c>
      <c r="AP53" s="174">
        <f t="shared" si="17"/>
        <v>841840</v>
      </c>
      <c r="AQ53" s="175">
        <f t="shared" si="18"/>
        <v>-222383.96125225164</v>
      </c>
      <c r="AR53" s="174">
        <v>57.5</v>
      </c>
      <c r="AS53" s="175">
        <f t="shared" si="20"/>
        <v>65957.493044800984</v>
      </c>
      <c r="AT53" s="174">
        <f>AS53+AO53</f>
        <v>685413.5317925493</v>
      </c>
      <c r="AU53" s="175">
        <f t="shared" si="19"/>
        <v>-156426.4682074507</v>
      </c>
      <c r="AV53" s="174">
        <v>57.5</v>
      </c>
      <c r="AW53" s="175">
        <f t="shared" si="21"/>
        <v>3436.3041498619646</v>
      </c>
      <c r="AX53" s="182">
        <v>688849.83594241121</v>
      </c>
      <c r="AY53" s="58">
        <f>final_payment!BC52</f>
        <v>688849.84000000008</v>
      </c>
    </row>
    <row r="54" spans="1:51" x14ac:dyDescent="0.35">
      <c r="A54" s="166"/>
      <c r="B54" s="165" t="s">
        <v>194</v>
      </c>
      <c r="C54" s="172" t="s">
        <v>48</v>
      </c>
      <c r="D54" s="172" t="s">
        <v>550</v>
      </c>
      <c r="E54" s="173">
        <f>VLOOKUP(B54,PopUC!$B$4:$D$117,3,FALSE)</f>
        <v>869</v>
      </c>
      <c r="F54" s="195">
        <f>VLOOKUP(B54,PopUC!$B$4:$G$117,6,FALSE)</f>
        <v>6190.738869966327</v>
      </c>
      <c r="G54" s="196">
        <f>VLOOKUP(B54,'K_1.1'!$B$4:$H$127,6,FALSE)</f>
        <v>1</v>
      </c>
      <c r="H54" s="195">
        <f>VLOOKUP(B54,'K_1.1'!$B$4:$H$127,7,FALSE)</f>
        <v>8372.0367830423947</v>
      </c>
      <c r="I54" s="196" t="str">
        <f>VLOOKUP(B54,'K_1.2'!$B$4:$H$127,6,FALSE)</f>
        <v>1</v>
      </c>
      <c r="J54" s="195">
        <f>VLOOKUP(B54,'K_1.2'!$B$4:$H$127,7,FALSE)</f>
        <v>12163.720108695652</v>
      </c>
      <c r="K54" s="196" t="str">
        <f>VLOOKUP(B54,'K_2.1'!$B$4:$H$127,6,FALSE)</f>
        <v>1</v>
      </c>
      <c r="L54" s="195">
        <f>VLOOKUP(B54,'K_2.1'!$B$4:$H$127,7,FALSE)</f>
        <v>8477.744318181818</v>
      </c>
      <c r="M54" s="197" t="str">
        <f>VLOOKUP(B54,'K_2.2'!$B$4:$H$127,6,FALSE)</f>
        <v>1</v>
      </c>
      <c r="N54" s="195">
        <f>VLOOKUP(B54,'K_2.2'!$B$4:$H$127,7,FALSE)</f>
        <v>10624.008702531646</v>
      </c>
      <c r="O54" s="197" t="str">
        <f>VLOOKUP(B54,K_3!$B$4:$H$127,6,FALSE)</f>
        <v>5</v>
      </c>
      <c r="P54" s="195">
        <f>VLOOKUP(B54,K_3!$B$4:$H$127,7,FALSE)</f>
        <v>63105.014097744359</v>
      </c>
      <c r="Q54" s="195">
        <f>VLOOKUP(B54,'K_4.1'!$B$4:$H$115,6,FALSE)</f>
        <v>2.5</v>
      </c>
      <c r="R54" s="195">
        <f>VLOOKUP(B54,'K_4.1'!$B$4:$H$115,7,FALSE)</f>
        <v>45123.477822580644</v>
      </c>
      <c r="S54" s="195">
        <f>VLOOKUP(B54,'K_4.2'!$B$4:$H$127,6,FALSE)</f>
        <v>2.5</v>
      </c>
      <c r="T54" s="195">
        <f>VLOOKUP(B54,'K_4.2'!$B$4:$H$127,7,FALSE)</f>
        <v>52130.229037267083</v>
      </c>
      <c r="U54" s="198">
        <f>VLOOKUP(B54,K_5!$B$4:$H$131,6,FALSE)</f>
        <v>2</v>
      </c>
      <c r="V54" s="195">
        <f>VLOOKUP(B54,K_5!$B$4:$H$131,7,FALSE)</f>
        <v>18913.728169014084</v>
      </c>
      <c r="W54" s="198" t="str">
        <f>VLOOKUP(B54,K_6!$B$4:$H$127,6,FALSE)</f>
        <v>1</v>
      </c>
      <c r="X54" s="195">
        <f>VLOOKUP(B54,K_6!$B$4:$H$127,7,FALSE)</f>
        <v>11862.850706713782</v>
      </c>
      <c r="Y54" s="198">
        <f>VLOOKUP(B54,K_7!$B$4:$H$124,6,FALSE)</f>
        <v>15</v>
      </c>
      <c r="Z54" s="195">
        <f>VLOOKUP(B54,K_7!$B$4:$H$124,7,FALSE)</f>
        <v>223812.45</v>
      </c>
      <c r="AA54" s="198">
        <f>VLOOKUP(B54,K_8!$B$4:$H$124,6,FALSE)</f>
        <v>3</v>
      </c>
      <c r="AB54" s="195">
        <f>VLOOKUP(B54,K_8!$B$4:$H$124,7,FALSE)</f>
        <v>33021.509016393444</v>
      </c>
      <c r="AC54" s="195">
        <f>VLOOKUP(B54,'K_9.1'!$B$4:$G$121,5,FALSE)</f>
        <v>5</v>
      </c>
      <c r="AD54" s="195">
        <f>VLOOKUP(B54,'K_9.1'!$B$4:$G$121,6,FALSE)</f>
        <v>32263.823480118896</v>
      </c>
      <c r="AE54" s="195">
        <f>VLOOKUP(B54,'K_9.2'!$B$4:$G$121,5,FALSE)</f>
        <v>5</v>
      </c>
      <c r="AF54" s="195">
        <f>VLOOKUP(B54,'K_9.2'!$B$4:$G$121,6,FALSE)</f>
        <v>34127.74301495355</v>
      </c>
      <c r="AG54" s="198">
        <f>VLOOKUP(B54,'K_9.3'!$B$4:$H$124,6,FALSE)</f>
        <v>5</v>
      </c>
      <c r="AH54" s="195">
        <f>VLOOKUP(B54,'K_9.3'!$B$4:$H$124,7,FALSE)</f>
        <v>30519.879545454547</v>
      </c>
      <c r="AI54" s="198" t="str">
        <f>VLOOKUP(B54,'K_10.1'!$B$4:$H$124,6,FALSE)</f>
        <v>5</v>
      </c>
      <c r="AJ54" s="195">
        <f>VLOOKUP(B54,'K_10.1'!$B$4:$H$124,7,FALSE)</f>
        <v>44882.175802139034</v>
      </c>
      <c r="AK54" s="198">
        <f>VLOOKUP(B54,'K_10.2'!$B$4:$K$124,9,FALSE)</f>
        <v>5</v>
      </c>
      <c r="AL54" s="195">
        <f>VLOOKUP(B54,'K_10.2'!$B$4:$K$124,10,FALSE)</f>
        <v>45285.792491007196</v>
      </c>
      <c r="AM54" s="195">
        <f t="shared" si="14"/>
        <v>60</v>
      </c>
      <c r="AN54" s="199">
        <f t="shared" si="15"/>
        <v>674686.18309583806</v>
      </c>
      <c r="AO54" s="199">
        <f t="shared" si="16"/>
        <v>680876.92196580442</v>
      </c>
      <c r="AP54" s="174">
        <f t="shared" si="17"/>
        <v>69520</v>
      </c>
      <c r="AQ54" s="175">
        <f t="shared" si="18"/>
        <v>611356.92196580442</v>
      </c>
      <c r="AR54" s="174">
        <v>0</v>
      </c>
      <c r="AS54" s="175">
        <f t="shared" si="20"/>
        <v>0</v>
      </c>
      <c r="AT54" s="174">
        <v>69520</v>
      </c>
      <c r="AU54" s="175">
        <f t="shared" si="19"/>
        <v>0</v>
      </c>
      <c r="AV54" s="172"/>
      <c r="AW54" s="175">
        <f t="shared" si="21"/>
        <v>0</v>
      </c>
      <c r="AX54" s="183">
        <v>69520</v>
      </c>
      <c r="AY54" s="58" t="e">
        <f>final_payment!#REF!</f>
        <v>#REF!</v>
      </c>
    </row>
    <row r="55" spans="1:51" x14ac:dyDescent="0.35">
      <c r="A55" s="166"/>
      <c r="B55" s="165" t="s">
        <v>195</v>
      </c>
      <c r="C55" s="172" t="s">
        <v>49</v>
      </c>
      <c r="D55" s="172" t="s">
        <v>550</v>
      </c>
      <c r="E55" s="173">
        <f>VLOOKUP(B55,PopUC!$B$4:$D$117,3,FALSE)</f>
        <v>7644</v>
      </c>
      <c r="F55" s="195">
        <f>VLOOKUP(B55,PopUC!$B$4:$G$117,6,FALSE)</f>
        <v>62442.542098871396</v>
      </c>
      <c r="G55" s="196">
        <f>VLOOKUP(B55,'K_1.1'!$B$4:$H$127,6,FALSE)</f>
        <v>5</v>
      </c>
      <c r="H55" s="195">
        <f>VLOOKUP(B55,'K_1.1'!$B$4:$H$127,7,FALSE)</f>
        <v>41860.183915211972</v>
      </c>
      <c r="I55" s="196" t="str">
        <f>VLOOKUP(B55,'K_1.2'!$B$4:$H$127,6,FALSE)</f>
        <v>4</v>
      </c>
      <c r="J55" s="195">
        <f>VLOOKUP(B55,'K_1.2'!$B$4:$H$127,7,FALSE)</f>
        <v>48654.880434782608</v>
      </c>
      <c r="K55" s="196" t="str">
        <f>VLOOKUP(B55,'K_2.1'!$B$4:$H$127,6,FALSE)</f>
        <v>5</v>
      </c>
      <c r="L55" s="195">
        <f>VLOOKUP(B55,'K_2.1'!$B$4:$H$127,7,FALSE)</f>
        <v>42388.721590909088</v>
      </c>
      <c r="M55" s="197" t="str">
        <f>VLOOKUP(B55,'K_2.2'!$B$4:$H$127,6,FALSE)</f>
        <v>5</v>
      </c>
      <c r="N55" s="195">
        <f>VLOOKUP(B55,'K_2.2'!$B$4:$H$127,7,FALSE)</f>
        <v>53120.043512658231</v>
      </c>
      <c r="O55" s="197" t="str">
        <f>VLOOKUP(B55,K_3!$B$4:$H$127,6,FALSE)</f>
        <v>3</v>
      </c>
      <c r="P55" s="195">
        <f>VLOOKUP(B55,K_3!$B$4:$H$127,7,FALSE)</f>
        <v>37863.008458646618</v>
      </c>
      <c r="Q55" s="195">
        <f>VLOOKUP(B55,'K_4.1'!$B$4:$H$115,6,FALSE)</f>
        <v>0</v>
      </c>
      <c r="R55" s="195">
        <f>VLOOKUP(B55,'K_4.1'!$B$4:$H$115,7,FALSE)</f>
        <v>0</v>
      </c>
      <c r="S55" s="195">
        <f>VLOOKUP(B55,'K_4.2'!$B$4:$H$127,6,FALSE)</f>
        <v>0</v>
      </c>
      <c r="T55" s="195">
        <f>VLOOKUP(B55,'K_4.2'!$B$4:$H$127,7,FALSE)</f>
        <v>0</v>
      </c>
      <c r="U55" s="198">
        <f>VLOOKUP(B55,K_5!$B$4:$H$131,6,FALSE)</f>
        <v>4</v>
      </c>
      <c r="V55" s="195">
        <f>VLOOKUP(B55,K_5!$B$4:$H$131,7,FALSE)</f>
        <v>37827.456338028169</v>
      </c>
      <c r="W55" s="198" t="str">
        <f>VLOOKUP(B55,K_6!$B$4:$H$127,6,FALSE)</f>
        <v>5</v>
      </c>
      <c r="X55" s="195">
        <f>VLOOKUP(B55,K_6!$B$4:$H$127,7,FALSE)</f>
        <v>59314.253533568903</v>
      </c>
      <c r="Y55" s="198">
        <f>VLOOKUP(B55,K_7!$B$4:$H$124,6,FALSE)</f>
        <v>3</v>
      </c>
      <c r="Z55" s="195">
        <f>VLOOKUP(B55,K_7!$B$4:$H$124,7,FALSE)</f>
        <v>44762.49</v>
      </c>
      <c r="AA55" s="198">
        <f>VLOOKUP(B55,K_8!$B$4:$H$124,6,FALSE)</f>
        <v>12</v>
      </c>
      <c r="AB55" s="195">
        <f>VLOOKUP(B55,K_8!$B$4:$H$124,7,FALSE)</f>
        <v>132086.03606557377</v>
      </c>
      <c r="AC55" s="195">
        <f>VLOOKUP(B55,'K_9.1'!$B$4:$G$121,5,FALSE)</f>
        <v>3.6</v>
      </c>
      <c r="AD55" s="195">
        <f>VLOOKUP(B55,'K_9.1'!$B$4:$G$121,6,FALSE)</f>
        <v>23229.952905685608</v>
      </c>
      <c r="AE55" s="195">
        <f>VLOOKUP(B55,'K_9.2'!$B$4:$G$121,5,FALSE)</f>
        <v>4.2</v>
      </c>
      <c r="AF55" s="195">
        <f>VLOOKUP(B55,'K_9.2'!$B$4:$G$121,6,FALSE)</f>
        <v>28667.304132560985</v>
      </c>
      <c r="AG55" s="198">
        <f>VLOOKUP(B55,'K_9.3'!$B$4:$H$124,6,FALSE)</f>
        <v>5</v>
      </c>
      <c r="AH55" s="195">
        <f>VLOOKUP(B55,'K_9.3'!$B$4:$H$124,7,FALSE)</f>
        <v>30519.879545454547</v>
      </c>
      <c r="AI55" s="198" t="str">
        <f>VLOOKUP(B55,'K_10.1'!$B$4:$H$124,6,FALSE)</f>
        <v>5</v>
      </c>
      <c r="AJ55" s="195">
        <f>VLOOKUP(B55,'K_10.1'!$B$4:$H$124,7,FALSE)</f>
        <v>44882.175802139034</v>
      </c>
      <c r="AK55" s="198">
        <f>VLOOKUP(B55,'K_10.2'!$B$4:$K$124,9,FALSE)</f>
        <v>5</v>
      </c>
      <c r="AL55" s="195">
        <f>VLOOKUP(B55,'K_10.2'!$B$4:$K$124,10,FALSE)</f>
        <v>45285.792491007196</v>
      </c>
      <c r="AM55" s="195">
        <f t="shared" si="14"/>
        <v>68.8</v>
      </c>
      <c r="AN55" s="199">
        <f t="shared" si="15"/>
        <v>670462.17872622679</v>
      </c>
      <c r="AO55" s="199">
        <f t="shared" si="16"/>
        <v>732904.72082509811</v>
      </c>
      <c r="AP55" s="174">
        <f t="shared" si="17"/>
        <v>611520</v>
      </c>
      <c r="AQ55" s="175">
        <f t="shared" si="18"/>
        <v>121384.72082509811</v>
      </c>
      <c r="AR55" s="174">
        <v>0</v>
      </c>
      <c r="AS55" s="175">
        <f t="shared" si="20"/>
        <v>0</v>
      </c>
      <c r="AT55" s="174">
        <v>611520</v>
      </c>
      <c r="AU55" s="175">
        <f t="shared" si="19"/>
        <v>0</v>
      </c>
      <c r="AV55" s="172"/>
      <c r="AW55" s="175">
        <f t="shared" si="21"/>
        <v>0</v>
      </c>
      <c r="AX55" s="183">
        <v>611520</v>
      </c>
      <c r="AY55" s="58">
        <f>final_payment!BC53</f>
        <v>611520</v>
      </c>
    </row>
    <row r="56" spans="1:51" x14ac:dyDescent="0.35">
      <c r="A56" s="166"/>
      <c r="B56" s="165" t="s">
        <v>196</v>
      </c>
      <c r="C56" s="172" t="s">
        <v>50</v>
      </c>
      <c r="D56" s="172" t="s">
        <v>550</v>
      </c>
      <c r="E56" s="173">
        <f>VLOOKUP(B56,PopUC!$B$4:$D$117,3,FALSE)</f>
        <v>1632</v>
      </c>
      <c r="F56" s="195">
        <f>VLOOKUP(B56,PopUC!$B$4:$G$117,6,FALSE)</f>
        <v>8784.3426266894658</v>
      </c>
      <c r="G56" s="196">
        <f>VLOOKUP(B56,'K_1.1'!$B$4:$H$127,6,FALSE)</f>
        <v>1</v>
      </c>
      <c r="H56" s="195">
        <f>VLOOKUP(B56,'K_1.1'!$B$4:$H$127,7,FALSE)</f>
        <v>8372.0367830423947</v>
      </c>
      <c r="I56" s="196" t="str">
        <f>VLOOKUP(B56,'K_1.2'!$B$4:$H$127,6,FALSE)</f>
        <v>5</v>
      </c>
      <c r="J56" s="195">
        <f>VLOOKUP(B56,'K_1.2'!$B$4:$H$127,7,FALSE)</f>
        <v>60818.600543478264</v>
      </c>
      <c r="K56" s="196" t="str">
        <f>VLOOKUP(B56,'K_2.1'!$B$4:$H$127,6,FALSE)</f>
        <v>1</v>
      </c>
      <c r="L56" s="195">
        <f>VLOOKUP(B56,'K_2.1'!$B$4:$H$127,7,FALSE)</f>
        <v>8477.744318181818</v>
      </c>
      <c r="M56" s="197" t="str">
        <f>VLOOKUP(B56,'K_2.2'!$B$4:$H$127,6,FALSE)</f>
        <v>5</v>
      </c>
      <c r="N56" s="195">
        <f>VLOOKUP(B56,'K_2.2'!$B$4:$H$127,7,FALSE)</f>
        <v>53120.043512658231</v>
      </c>
      <c r="O56" s="197" t="str">
        <f>VLOOKUP(B56,K_3!$B$4:$H$127,6,FALSE)</f>
        <v>1</v>
      </c>
      <c r="P56" s="195">
        <f>VLOOKUP(B56,K_3!$B$4:$H$127,7,FALSE)</f>
        <v>12621.002819548872</v>
      </c>
      <c r="Q56" s="195">
        <f>VLOOKUP(B56,'K_4.1'!$B$4:$H$115,6,FALSE)</f>
        <v>0</v>
      </c>
      <c r="R56" s="195">
        <f>VLOOKUP(B56,'K_4.1'!$B$4:$H$115,7,FALSE)</f>
        <v>0</v>
      </c>
      <c r="S56" s="195">
        <f>VLOOKUP(B56,'K_4.2'!$B$4:$H$127,6,FALSE)</f>
        <v>0</v>
      </c>
      <c r="T56" s="195">
        <f>VLOOKUP(B56,'K_4.2'!$B$4:$H$127,7,FALSE)</f>
        <v>0</v>
      </c>
      <c r="U56" s="198">
        <f>VLOOKUP(B56,K_5!$B$4:$H$131,6,FALSE)</f>
        <v>1</v>
      </c>
      <c r="V56" s="195">
        <f>VLOOKUP(B56,K_5!$B$4:$H$131,7,FALSE)</f>
        <v>9456.8640845070422</v>
      </c>
      <c r="W56" s="198" t="str">
        <f>VLOOKUP(B56,K_6!$B$4:$H$127,6,FALSE)</f>
        <v>1</v>
      </c>
      <c r="X56" s="195">
        <f>VLOOKUP(B56,K_6!$B$4:$H$127,7,FALSE)</f>
        <v>11862.850706713782</v>
      </c>
      <c r="Y56" s="198">
        <f>VLOOKUP(B56,K_7!$B$4:$H$124,6,FALSE)</f>
        <v>3</v>
      </c>
      <c r="Z56" s="195">
        <f>VLOOKUP(B56,K_7!$B$4:$H$124,7,FALSE)</f>
        <v>44762.49</v>
      </c>
      <c r="AA56" s="198">
        <f>VLOOKUP(B56,K_8!$B$4:$H$124,6,FALSE)</f>
        <v>3</v>
      </c>
      <c r="AB56" s="195">
        <f>VLOOKUP(B56,K_8!$B$4:$H$124,7,FALSE)</f>
        <v>33021.509016393444</v>
      </c>
      <c r="AC56" s="195">
        <f>VLOOKUP(B56,'K_9.1'!$B$4:$G$121,5,FALSE)</f>
        <v>4.666666666666667</v>
      </c>
      <c r="AD56" s="195">
        <f>VLOOKUP(B56,'K_9.1'!$B$4:$G$121,6,FALSE)</f>
        <v>30112.901914777642</v>
      </c>
      <c r="AE56" s="195">
        <f>VLOOKUP(B56,'K_9.2'!$B$4:$G$121,5,FALSE)</f>
        <v>4.666666666666667</v>
      </c>
      <c r="AF56" s="195">
        <f>VLOOKUP(B56,'K_9.2'!$B$4:$G$121,6,FALSE)</f>
        <v>31852.560147289983</v>
      </c>
      <c r="AG56" s="198">
        <f>VLOOKUP(B56,'K_9.3'!$B$4:$H$124,6,FALSE)</f>
        <v>5</v>
      </c>
      <c r="AH56" s="195">
        <f>VLOOKUP(B56,'K_9.3'!$B$4:$H$124,7,FALSE)</f>
        <v>30519.879545454547</v>
      </c>
      <c r="AI56" s="198" t="str">
        <f>VLOOKUP(B56,'K_10.1'!$B$4:$H$124,6,FALSE)</f>
        <v>5</v>
      </c>
      <c r="AJ56" s="195">
        <f>VLOOKUP(B56,'K_10.1'!$B$4:$H$124,7,FALSE)</f>
        <v>44882.175802139034</v>
      </c>
      <c r="AK56" s="198">
        <f>VLOOKUP(B56,'K_10.2'!$B$4:$K$124,9,FALSE)</f>
        <v>5</v>
      </c>
      <c r="AL56" s="195">
        <f>VLOOKUP(B56,'K_10.2'!$B$4:$K$124,10,FALSE)</f>
        <v>45285.792491007196</v>
      </c>
      <c r="AM56" s="195">
        <f t="shared" si="14"/>
        <v>45.333333333333336</v>
      </c>
      <c r="AN56" s="199">
        <f t="shared" si="15"/>
        <v>425166.4516851923</v>
      </c>
      <c r="AO56" s="199">
        <f t="shared" si="16"/>
        <v>433950.79431188176</v>
      </c>
      <c r="AP56" s="174">
        <f t="shared" si="17"/>
        <v>130560</v>
      </c>
      <c r="AQ56" s="175">
        <f t="shared" si="18"/>
        <v>303390.79431188176</v>
      </c>
      <c r="AR56" s="174">
        <v>0</v>
      </c>
      <c r="AS56" s="175">
        <f t="shared" si="20"/>
        <v>0</v>
      </c>
      <c r="AT56" s="174">
        <v>130560</v>
      </c>
      <c r="AU56" s="175">
        <f t="shared" si="19"/>
        <v>0</v>
      </c>
      <c r="AV56" s="172"/>
      <c r="AW56" s="175">
        <f t="shared" si="21"/>
        <v>0</v>
      </c>
      <c r="AX56" s="183">
        <v>130560</v>
      </c>
      <c r="AY56" s="58">
        <f t="shared" ref="AY56:AY99" si="22">+AX56+AX54+AX13</f>
        <v>558240</v>
      </c>
    </row>
    <row r="57" spans="1:51" x14ac:dyDescent="0.35">
      <c r="A57" s="166"/>
      <c r="B57" s="165" t="s">
        <v>197</v>
      </c>
      <c r="C57" s="172" t="s">
        <v>51</v>
      </c>
      <c r="D57" s="172" t="s">
        <v>550</v>
      </c>
      <c r="E57" s="173">
        <f>VLOOKUP(B57,PopUC!$B$4:$D$117,3,FALSE)</f>
        <v>2739</v>
      </c>
      <c r="F57" s="195">
        <f>VLOOKUP(B57,PopUC!$B$4:$G$117,6,FALSE)</f>
        <v>18862.162607606264</v>
      </c>
      <c r="G57" s="196">
        <f>VLOOKUP(B57,'K_1.1'!$B$4:$H$127,6,FALSE)</f>
        <v>1</v>
      </c>
      <c r="H57" s="195">
        <f>VLOOKUP(B57,'K_1.1'!$B$4:$H$127,7,FALSE)</f>
        <v>8372.0367830423947</v>
      </c>
      <c r="I57" s="196" t="str">
        <f>VLOOKUP(B57,'K_1.2'!$B$4:$H$127,6,FALSE)</f>
        <v>5</v>
      </c>
      <c r="J57" s="195">
        <f>VLOOKUP(B57,'K_1.2'!$B$4:$H$127,7,FALSE)</f>
        <v>60818.600543478264</v>
      </c>
      <c r="K57" s="196" t="str">
        <f>VLOOKUP(B57,'K_2.1'!$B$4:$H$127,6,FALSE)</f>
        <v>1</v>
      </c>
      <c r="L57" s="195">
        <f>VLOOKUP(B57,'K_2.1'!$B$4:$H$127,7,FALSE)</f>
        <v>8477.744318181818</v>
      </c>
      <c r="M57" s="197" t="str">
        <f>VLOOKUP(B57,'K_2.2'!$B$4:$H$127,6,FALSE)</f>
        <v>3</v>
      </c>
      <c r="N57" s="195">
        <f>VLOOKUP(B57,'K_2.2'!$B$4:$H$127,7,FALSE)</f>
        <v>31872.026107594938</v>
      </c>
      <c r="O57" s="197" t="str">
        <f>VLOOKUP(B57,K_3!$B$4:$H$127,6,FALSE)</f>
        <v>1</v>
      </c>
      <c r="P57" s="195">
        <f>VLOOKUP(B57,K_3!$B$4:$H$127,7,FALSE)</f>
        <v>12621.002819548872</v>
      </c>
      <c r="Q57" s="195">
        <f>VLOOKUP(B57,'K_4.1'!$B$4:$H$115,6,FALSE)</f>
        <v>0</v>
      </c>
      <c r="R57" s="195">
        <f>VLOOKUP(B57,'K_4.1'!$B$4:$H$115,7,FALSE)</f>
        <v>0</v>
      </c>
      <c r="S57" s="195">
        <f>VLOOKUP(B57,'K_4.2'!$B$4:$H$127,6,FALSE)</f>
        <v>0</v>
      </c>
      <c r="T57" s="195">
        <f>VLOOKUP(B57,'K_4.2'!$B$4:$H$127,7,FALSE)</f>
        <v>0</v>
      </c>
      <c r="U57" s="198">
        <f>VLOOKUP(B57,K_5!$B$4:$H$131,6,FALSE)</f>
        <v>5</v>
      </c>
      <c r="V57" s="195">
        <f>VLOOKUP(B57,K_5!$B$4:$H$131,7,FALSE)</f>
        <v>47284.320422535209</v>
      </c>
      <c r="W57" s="198" t="str">
        <f>VLOOKUP(B57,K_6!$B$4:$H$127,6,FALSE)</f>
        <v>2</v>
      </c>
      <c r="X57" s="195">
        <f>VLOOKUP(B57,K_6!$B$4:$H$127,7,FALSE)</f>
        <v>23725.701413427563</v>
      </c>
      <c r="Y57" s="198">
        <f>VLOOKUP(B57,K_7!$B$4:$H$124,6,FALSE)</f>
        <v>12</v>
      </c>
      <c r="Z57" s="195">
        <f>VLOOKUP(B57,K_7!$B$4:$H$124,7,FALSE)</f>
        <v>179049.96</v>
      </c>
      <c r="AA57" s="198">
        <f>VLOOKUP(B57,K_8!$B$4:$H$124,6,FALSE)</f>
        <v>3</v>
      </c>
      <c r="AB57" s="195">
        <f>VLOOKUP(B57,K_8!$B$4:$H$124,7,FALSE)</f>
        <v>33021.509016393444</v>
      </c>
      <c r="AC57" s="195">
        <f>VLOOKUP(B57,'K_9.1'!$B$4:$G$121,5,FALSE)</f>
        <v>5</v>
      </c>
      <c r="AD57" s="195">
        <f>VLOOKUP(B57,'K_9.1'!$B$4:$G$121,6,FALSE)</f>
        <v>32263.823480118896</v>
      </c>
      <c r="AE57" s="195">
        <f>VLOOKUP(B57,'K_9.2'!$B$4:$G$121,5,FALSE)</f>
        <v>5</v>
      </c>
      <c r="AF57" s="195">
        <f>VLOOKUP(B57,'K_9.2'!$B$4:$G$121,6,FALSE)</f>
        <v>34127.74301495355</v>
      </c>
      <c r="AG57" s="198">
        <f>VLOOKUP(B57,'K_9.3'!$B$4:$H$124,6,FALSE)</f>
        <v>5</v>
      </c>
      <c r="AH57" s="195">
        <f>VLOOKUP(B57,'K_9.3'!$B$4:$H$124,7,FALSE)</f>
        <v>30519.879545454547</v>
      </c>
      <c r="AI57" s="198" t="str">
        <f>VLOOKUP(B57,'K_10.1'!$B$4:$H$124,6,FALSE)</f>
        <v>5</v>
      </c>
      <c r="AJ57" s="195">
        <f>VLOOKUP(B57,'K_10.1'!$B$4:$H$124,7,FALSE)</f>
        <v>44882.175802139034</v>
      </c>
      <c r="AK57" s="198">
        <f>VLOOKUP(B57,'K_10.2'!$B$4:$K$124,9,FALSE)</f>
        <v>5</v>
      </c>
      <c r="AL57" s="195">
        <f>VLOOKUP(B57,'K_10.2'!$B$4:$K$124,10,FALSE)</f>
        <v>45285.792491007196</v>
      </c>
      <c r="AM57" s="195">
        <f t="shared" si="14"/>
        <v>58</v>
      </c>
      <c r="AN57" s="199">
        <f t="shared" si="15"/>
        <v>592322.31575787568</v>
      </c>
      <c r="AO57" s="199">
        <f t="shared" si="16"/>
        <v>611184.47836548195</v>
      </c>
      <c r="AP57" s="174">
        <f t="shared" si="17"/>
        <v>219120</v>
      </c>
      <c r="AQ57" s="175">
        <f t="shared" si="18"/>
        <v>392064.47836548195</v>
      </c>
      <c r="AR57" s="174">
        <v>0</v>
      </c>
      <c r="AS57" s="175">
        <f t="shared" si="20"/>
        <v>0</v>
      </c>
      <c r="AT57" s="174">
        <v>219120</v>
      </c>
      <c r="AU57" s="175">
        <f t="shared" si="19"/>
        <v>0</v>
      </c>
      <c r="AV57" s="172"/>
      <c r="AW57" s="175">
        <f t="shared" si="21"/>
        <v>0</v>
      </c>
      <c r="AX57" s="183">
        <v>219120</v>
      </c>
      <c r="AY57" s="58">
        <f t="shared" si="22"/>
        <v>1685360</v>
      </c>
    </row>
    <row r="58" spans="1:51" x14ac:dyDescent="0.35">
      <c r="A58" s="167"/>
      <c r="B58" s="165" t="s">
        <v>198</v>
      </c>
      <c r="C58" s="176" t="s">
        <v>52</v>
      </c>
      <c r="D58" s="176" t="s">
        <v>550</v>
      </c>
      <c r="E58" s="177">
        <f>VLOOKUP(B58,PopUC!$B$4:$D$117,3,FALSE)</f>
        <v>6396</v>
      </c>
      <c r="F58" s="200">
        <f>VLOOKUP(B58,PopUC!$B$4:$G$117,6,FALSE)</f>
        <v>42907.020874476628</v>
      </c>
      <c r="G58" s="201">
        <f>VLOOKUP(B58,'K_1.1'!$B$4:$H$127,6,FALSE)</f>
        <v>5</v>
      </c>
      <c r="H58" s="200">
        <f>VLOOKUP(B58,'K_1.1'!$B$4:$H$127,7,FALSE)</f>
        <v>41860.183915211972</v>
      </c>
      <c r="I58" s="201" t="str">
        <f>VLOOKUP(B58,'K_1.2'!$B$4:$H$127,6,FALSE)</f>
        <v>1</v>
      </c>
      <c r="J58" s="200">
        <f>VLOOKUP(B58,'K_1.2'!$B$4:$H$127,7,FALSE)</f>
        <v>12163.720108695652</v>
      </c>
      <c r="K58" s="201" t="str">
        <f>VLOOKUP(B58,'K_2.1'!$B$4:$H$127,6,FALSE)</f>
        <v>5</v>
      </c>
      <c r="L58" s="200">
        <f>VLOOKUP(B58,'K_2.1'!$B$4:$H$127,7,FALSE)</f>
        <v>42388.721590909088</v>
      </c>
      <c r="M58" s="202" t="str">
        <f>VLOOKUP(B58,'K_2.2'!$B$4:$H$127,6,FALSE)</f>
        <v>5</v>
      </c>
      <c r="N58" s="200">
        <f>VLOOKUP(B58,'K_2.2'!$B$4:$H$127,7,FALSE)</f>
        <v>53120.043512658231</v>
      </c>
      <c r="O58" s="202" t="str">
        <f>VLOOKUP(B58,K_3!$B$4:$H$127,6,FALSE)</f>
        <v>1</v>
      </c>
      <c r="P58" s="200">
        <f>VLOOKUP(B58,K_3!$B$4:$H$127,7,FALSE)</f>
        <v>12621.002819548872</v>
      </c>
      <c r="Q58" s="200">
        <f>VLOOKUP(B58,'K_4.1'!$B$4:$H$115,6,FALSE)</f>
        <v>0</v>
      </c>
      <c r="R58" s="200">
        <f>VLOOKUP(B58,'K_4.1'!$B$4:$H$115,7,FALSE)</f>
        <v>0</v>
      </c>
      <c r="S58" s="200">
        <f>VLOOKUP(B58,'K_4.2'!$B$4:$H$127,6,FALSE)</f>
        <v>0.5</v>
      </c>
      <c r="T58" s="200">
        <f>VLOOKUP(B58,'K_4.2'!$B$4:$H$127,7,FALSE)</f>
        <v>10426.045807453416</v>
      </c>
      <c r="U58" s="203">
        <f>VLOOKUP(B58,K_5!$B$4:$H$131,6,FALSE)</f>
        <v>5</v>
      </c>
      <c r="V58" s="200">
        <f>VLOOKUP(B58,K_5!$B$4:$H$131,7,FALSE)</f>
        <v>47284.320422535209</v>
      </c>
      <c r="W58" s="203" t="str">
        <f>VLOOKUP(B58,K_6!$B$4:$H$127,6,FALSE)</f>
        <v>3</v>
      </c>
      <c r="X58" s="200">
        <f>VLOOKUP(B58,K_6!$B$4:$H$127,7,FALSE)</f>
        <v>35588.552120141343</v>
      </c>
      <c r="Y58" s="203">
        <f>VLOOKUP(B58,K_7!$B$4:$H$124,6,FALSE)</f>
        <v>3</v>
      </c>
      <c r="Z58" s="200">
        <f>VLOOKUP(B58,K_7!$B$4:$H$124,7,FALSE)</f>
        <v>44762.49</v>
      </c>
      <c r="AA58" s="203">
        <f>VLOOKUP(B58,K_8!$B$4:$H$124,6,FALSE)</f>
        <v>3</v>
      </c>
      <c r="AB58" s="200">
        <f>VLOOKUP(B58,K_8!$B$4:$H$124,7,FALSE)</f>
        <v>33021.509016393444</v>
      </c>
      <c r="AC58" s="200">
        <f>VLOOKUP(B58,'K_9.1'!$B$4:$G$121,5,FALSE)</f>
        <v>5</v>
      </c>
      <c r="AD58" s="200">
        <f>VLOOKUP(B58,'K_9.1'!$B$4:$G$121,6,FALSE)</f>
        <v>32263.823480118896</v>
      </c>
      <c r="AE58" s="200">
        <f>VLOOKUP(B58,'K_9.2'!$B$4:$G$121,5,FALSE)</f>
        <v>5</v>
      </c>
      <c r="AF58" s="200">
        <f>VLOOKUP(B58,'K_9.2'!$B$4:$G$121,6,FALSE)</f>
        <v>34127.74301495355</v>
      </c>
      <c r="AG58" s="203">
        <f>VLOOKUP(B58,'K_9.3'!$B$4:$H$124,6,FALSE)</f>
        <v>5</v>
      </c>
      <c r="AH58" s="200">
        <f>VLOOKUP(B58,'K_9.3'!$B$4:$H$124,7,FALSE)</f>
        <v>30519.879545454547</v>
      </c>
      <c r="AI58" s="203" t="str">
        <f>VLOOKUP(B58,'K_10.1'!$B$4:$H$124,6,FALSE)</f>
        <v>5</v>
      </c>
      <c r="AJ58" s="200">
        <f>VLOOKUP(B58,'K_10.1'!$B$4:$H$124,7,FALSE)</f>
        <v>44882.175802139034</v>
      </c>
      <c r="AK58" s="203">
        <f>VLOOKUP(B58,'K_10.2'!$B$4:$K$124,9,FALSE)</f>
        <v>5</v>
      </c>
      <c r="AL58" s="200">
        <f>VLOOKUP(B58,'K_10.2'!$B$4:$K$124,10,FALSE)</f>
        <v>45285.792491007196</v>
      </c>
      <c r="AM58" s="200">
        <f t="shared" si="14"/>
        <v>56.5</v>
      </c>
      <c r="AN58" s="204">
        <f t="shared" si="15"/>
        <v>520316.00364722044</v>
      </c>
      <c r="AO58" s="204">
        <f t="shared" si="16"/>
        <v>563223.02452169708</v>
      </c>
      <c r="AP58" s="178">
        <f t="shared" si="17"/>
        <v>511680</v>
      </c>
      <c r="AQ58" s="179">
        <f t="shared" si="18"/>
        <v>51543.02452169708</v>
      </c>
      <c r="AR58" s="178">
        <v>0</v>
      </c>
      <c r="AS58" s="179">
        <f t="shared" si="20"/>
        <v>0</v>
      </c>
      <c r="AT58" s="178">
        <v>511680</v>
      </c>
      <c r="AU58" s="179">
        <f t="shared" si="19"/>
        <v>0</v>
      </c>
      <c r="AV58" s="176"/>
      <c r="AW58" s="179">
        <f t="shared" si="21"/>
        <v>0</v>
      </c>
      <c r="AX58" s="186">
        <v>511680</v>
      </c>
      <c r="AY58" s="58">
        <f t="shared" si="22"/>
        <v>1570720</v>
      </c>
    </row>
    <row r="59" spans="1:51" x14ac:dyDescent="0.35">
      <c r="A59" s="180" t="s">
        <v>137</v>
      </c>
      <c r="B59" s="165" t="s">
        <v>199</v>
      </c>
      <c r="C59" s="168" t="s">
        <v>53</v>
      </c>
      <c r="D59" s="168" t="s">
        <v>548</v>
      </c>
      <c r="E59" s="169">
        <f>VLOOKUP(B59,PopUC!$B$4:$D$117,3,FALSE)</f>
        <v>116392</v>
      </c>
      <c r="F59" s="190">
        <f>VLOOKUP(B59,PopUC!$B$4:$G$117,6,FALSE)</f>
        <v>699204.53035115229</v>
      </c>
      <c r="G59" s="191">
        <f>VLOOKUP(B59,'K_1.1'!$B$4:$H$127,6,FALSE)</f>
        <v>2</v>
      </c>
      <c r="H59" s="190">
        <f>VLOOKUP(B59,'K_1.1'!$B$4:$H$127,7,FALSE)</f>
        <v>16744.073566084789</v>
      </c>
      <c r="I59" s="191" t="str">
        <f>VLOOKUP(B59,'K_1.2'!$B$4:$H$127,6,FALSE)</f>
        <v>5</v>
      </c>
      <c r="J59" s="190">
        <f>VLOOKUP(B59,'K_1.2'!$B$4:$H$127,7,FALSE)</f>
        <v>60818.600543478264</v>
      </c>
      <c r="K59" s="191" t="str">
        <f>VLOOKUP(B59,'K_2.1'!$B$4:$H$127,6,FALSE)</f>
        <v>2</v>
      </c>
      <c r="L59" s="190">
        <f>VLOOKUP(B59,'K_2.1'!$B$4:$H$127,7,FALSE)</f>
        <v>16955.488636363636</v>
      </c>
      <c r="M59" s="192" t="str">
        <f>VLOOKUP(B59,'K_2.2'!$B$4:$H$127,6,FALSE)</f>
        <v>5</v>
      </c>
      <c r="N59" s="190">
        <f>VLOOKUP(B59,'K_2.2'!$B$4:$H$127,7,FALSE)</f>
        <v>53120.043512658231</v>
      </c>
      <c r="O59" s="192" t="str">
        <f>VLOOKUP(B59,K_3!$B$4:$H$127,6,FALSE)</f>
        <v>3</v>
      </c>
      <c r="P59" s="190">
        <f>VLOOKUP(B59,K_3!$B$4:$H$127,7,FALSE)</f>
        <v>37863.008458646618</v>
      </c>
      <c r="Q59" s="190">
        <f>VLOOKUP(B59,'K_4.1'!$B$4:$H$115,6,FALSE)</f>
        <v>0.5</v>
      </c>
      <c r="R59" s="190">
        <f>VLOOKUP(B59,'K_4.1'!$B$4:$H$115,7,FALSE)</f>
        <v>9024.6955645161288</v>
      </c>
      <c r="S59" s="190">
        <f>VLOOKUP(B59,'K_4.2'!$B$4:$H$127,6,FALSE)</f>
        <v>0</v>
      </c>
      <c r="T59" s="190">
        <f>VLOOKUP(B59,'K_4.2'!$B$4:$H$127,7,FALSE)</f>
        <v>0</v>
      </c>
      <c r="U59" s="193">
        <f>VLOOKUP(B59,K_5!$B$4:$H$131,6,FALSE)</f>
        <v>4</v>
      </c>
      <c r="V59" s="190">
        <f>VLOOKUP(B59,K_5!$B$4:$H$131,7,FALSE)</f>
        <v>37827.456338028169</v>
      </c>
      <c r="W59" s="193" t="str">
        <f>VLOOKUP(B59,K_6!$B$4:$H$127,6,FALSE)</f>
        <v>2</v>
      </c>
      <c r="X59" s="190">
        <f>VLOOKUP(B59,K_6!$B$4:$H$127,7,FALSE)</f>
        <v>23725.701413427563</v>
      </c>
      <c r="Y59" s="193">
        <f>VLOOKUP(B59,K_7!$B$4:$H$124,6,FALSE)</f>
        <v>3</v>
      </c>
      <c r="Z59" s="190">
        <f>VLOOKUP(B59,K_7!$B$4:$H$124,7,FALSE)</f>
        <v>44762.49</v>
      </c>
      <c r="AA59" s="193">
        <f>VLOOKUP(B59,K_8!$B$4:$H$124,6,FALSE)</f>
        <v>3</v>
      </c>
      <c r="AB59" s="190">
        <f>VLOOKUP(B59,K_8!$B$4:$H$124,7,FALSE)</f>
        <v>33021.509016393444</v>
      </c>
      <c r="AC59" s="190">
        <f>VLOOKUP(B59,'K_9.1'!$B$4:$G$121,5,FALSE)</f>
        <v>2.7619047619047619</v>
      </c>
      <c r="AD59" s="190">
        <f>VLOOKUP(B59,'K_9.1'!$B$4:$G$121,6,FALSE)</f>
        <v>17821.92154139901</v>
      </c>
      <c r="AE59" s="190">
        <f>VLOOKUP(B59,'K_9.2'!$B$4:$G$121,5,FALSE)</f>
        <v>3.3333333333333335</v>
      </c>
      <c r="AF59" s="190">
        <f>VLOOKUP(B59,'K_9.2'!$B$4:$G$121,6,FALSE)</f>
        <v>22751.828676635698</v>
      </c>
      <c r="AG59" s="193">
        <f>VLOOKUP(B59,'K_9.3'!$B$4:$H$124,6,FALSE)</f>
        <v>5</v>
      </c>
      <c r="AH59" s="190">
        <f>VLOOKUP(B59,'K_9.3'!$B$4:$H$124,7,FALSE)</f>
        <v>30519.879545454547</v>
      </c>
      <c r="AI59" s="193" t="str">
        <f>VLOOKUP(B59,'K_10.1'!$B$4:$H$124,6,FALSE)</f>
        <v>5</v>
      </c>
      <c r="AJ59" s="190">
        <f>VLOOKUP(B59,'K_10.1'!$B$4:$H$124,7,FALSE)</f>
        <v>44882.175802139034</v>
      </c>
      <c r="AK59" s="193">
        <f>VLOOKUP(B59,'K_10.2'!$B$4:$K$124,9,FALSE)</f>
        <v>5</v>
      </c>
      <c r="AL59" s="190">
        <f>VLOOKUP(B59,'K_10.2'!$B$4:$K$124,10,FALSE)</f>
        <v>45285.792491007196</v>
      </c>
      <c r="AM59" s="190">
        <f t="shared" si="14"/>
        <v>50.595238095238095</v>
      </c>
      <c r="AN59" s="194">
        <f t="shared" si="15"/>
        <v>495124.66510623239</v>
      </c>
      <c r="AO59" s="194">
        <f t="shared" si="16"/>
        <v>1194329.1954573847</v>
      </c>
      <c r="AP59" s="170">
        <f t="shared" si="17"/>
        <v>9311360</v>
      </c>
      <c r="AQ59" s="171">
        <f t="shared" si="18"/>
        <v>-8117030.8045426151</v>
      </c>
      <c r="AR59" s="170">
        <v>50.595238095238095</v>
      </c>
      <c r="AS59" s="171">
        <f t="shared" si="20"/>
        <v>58037.131561160291</v>
      </c>
      <c r="AT59" s="170">
        <f t="shared" ref="AT59:AT73" si="23">AS59+AO59</f>
        <v>1252366.327018545</v>
      </c>
      <c r="AU59" s="171">
        <f t="shared" si="19"/>
        <v>-8058993.672981455</v>
      </c>
      <c r="AV59" s="170">
        <v>50.595238095238095</v>
      </c>
      <c r="AW59" s="171">
        <f t="shared" si="21"/>
        <v>3023.6630718247102</v>
      </c>
      <c r="AX59" s="181">
        <v>1255389.9900903697</v>
      </c>
      <c r="AY59" s="58">
        <f t="shared" si="22"/>
        <v>2232264.4837229671</v>
      </c>
    </row>
    <row r="60" spans="1:51" x14ac:dyDescent="0.35">
      <c r="A60" s="166"/>
      <c r="B60" s="165" t="s">
        <v>200</v>
      </c>
      <c r="C60" s="172" t="s">
        <v>54</v>
      </c>
      <c r="D60" s="172" t="s">
        <v>548</v>
      </c>
      <c r="E60" s="173">
        <f>VLOOKUP(B60,PopUC!$B$4:$D$117,3,FALSE)</f>
        <v>59581</v>
      </c>
      <c r="F60" s="195">
        <f>VLOOKUP(B60,PopUC!$B$4:$G$117,6,FALSE)</f>
        <v>334569.52067918598</v>
      </c>
      <c r="G60" s="196">
        <f>VLOOKUP(B60,'K_1.1'!$B$4:$H$127,6,FALSE)</f>
        <v>2</v>
      </c>
      <c r="H60" s="195">
        <f>VLOOKUP(B60,'K_1.1'!$B$4:$H$127,7,FALSE)</f>
        <v>16744.073566084789</v>
      </c>
      <c r="I60" s="196" t="str">
        <f>VLOOKUP(B60,'K_1.2'!$B$4:$H$127,6,FALSE)</f>
        <v>1</v>
      </c>
      <c r="J60" s="195">
        <f>VLOOKUP(B60,'K_1.2'!$B$4:$H$127,7,FALSE)</f>
        <v>12163.720108695652</v>
      </c>
      <c r="K60" s="196" t="str">
        <f>VLOOKUP(B60,'K_2.1'!$B$4:$H$127,6,FALSE)</f>
        <v>2</v>
      </c>
      <c r="L60" s="195">
        <f>VLOOKUP(B60,'K_2.1'!$B$4:$H$127,7,FALSE)</f>
        <v>16955.488636363636</v>
      </c>
      <c r="M60" s="197" t="str">
        <f>VLOOKUP(B60,'K_2.2'!$B$4:$H$127,6,FALSE)</f>
        <v>1</v>
      </c>
      <c r="N60" s="195">
        <f>VLOOKUP(B60,'K_2.2'!$B$4:$H$127,7,FALSE)</f>
        <v>10624.008702531646</v>
      </c>
      <c r="O60" s="197" t="str">
        <f>VLOOKUP(B60,K_3!$B$4:$H$127,6,FALSE)</f>
        <v>1</v>
      </c>
      <c r="P60" s="195">
        <f>VLOOKUP(B60,K_3!$B$4:$H$127,7,FALSE)</f>
        <v>12621.002819548872</v>
      </c>
      <c r="Q60" s="195">
        <f>VLOOKUP(B60,'K_4.1'!$B$4:$H$115,6,FALSE)</f>
        <v>0</v>
      </c>
      <c r="R60" s="195">
        <f>VLOOKUP(B60,'K_4.1'!$B$4:$H$115,7,FALSE)</f>
        <v>0</v>
      </c>
      <c r="S60" s="195">
        <f>VLOOKUP(B60,'K_4.2'!$B$4:$H$127,6,FALSE)</f>
        <v>0</v>
      </c>
      <c r="T60" s="195">
        <f>VLOOKUP(B60,'K_4.2'!$B$4:$H$127,7,FALSE)</f>
        <v>0</v>
      </c>
      <c r="U60" s="198">
        <f>VLOOKUP(B60,K_5!$B$4:$H$131,6,FALSE)</f>
        <v>1</v>
      </c>
      <c r="V60" s="195">
        <f>VLOOKUP(B60,K_5!$B$4:$H$131,7,FALSE)</f>
        <v>9456.8640845070422</v>
      </c>
      <c r="W60" s="198" t="str">
        <f>VLOOKUP(B60,K_6!$B$4:$H$127,6,FALSE)</f>
        <v>3</v>
      </c>
      <c r="X60" s="195">
        <f>VLOOKUP(B60,K_6!$B$4:$H$127,7,FALSE)</f>
        <v>35588.552120141343</v>
      </c>
      <c r="Y60" s="198">
        <f>VLOOKUP(B60,K_7!$B$4:$H$124,6,FALSE)</f>
        <v>3</v>
      </c>
      <c r="Z60" s="195">
        <f>VLOOKUP(B60,K_7!$B$4:$H$124,7,FALSE)</f>
        <v>44762.49</v>
      </c>
      <c r="AA60" s="198">
        <f>VLOOKUP(B60,K_8!$B$4:$H$124,6,FALSE)</f>
        <v>9</v>
      </c>
      <c r="AB60" s="195">
        <f>VLOOKUP(B60,K_8!$B$4:$H$124,7,FALSE)</f>
        <v>99064.527049180324</v>
      </c>
      <c r="AC60" s="195">
        <f>VLOOKUP(B60,'K_9.1'!$B$4:$G$121,5,FALSE)</f>
        <v>4.5882352941176467</v>
      </c>
      <c r="AD60" s="195">
        <f>VLOOKUP(B60,'K_9.1'!$B$4:$G$121,6,FALSE)</f>
        <v>29606.802722932633</v>
      </c>
      <c r="AE60" s="195">
        <f>VLOOKUP(B60,'K_9.2'!$B$4:$G$121,5,FALSE)</f>
        <v>4.7058823529411766</v>
      </c>
      <c r="AF60" s="195">
        <f>VLOOKUP(B60,'K_9.2'!$B$4:$G$121,6,FALSE)</f>
        <v>32120.228719956285</v>
      </c>
      <c r="AG60" s="198">
        <f>VLOOKUP(B60,'K_9.3'!$B$4:$H$124,6,FALSE)</f>
        <v>5</v>
      </c>
      <c r="AH60" s="195">
        <f>VLOOKUP(B60,'K_9.3'!$B$4:$H$124,7,FALSE)</f>
        <v>30519.879545454547</v>
      </c>
      <c r="AI60" s="198" t="str">
        <f>VLOOKUP(B60,'K_10.1'!$B$4:$H$124,6,FALSE)</f>
        <v>5</v>
      </c>
      <c r="AJ60" s="195">
        <f>VLOOKUP(B60,'K_10.1'!$B$4:$H$124,7,FALSE)</f>
        <v>44882.175802139034</v>
      </c>
      <c r="AK60" s="198">
        <f>VLOOKUP(B60,'K_10.2'!$B$4:$K$124,9,FALSE)</f>
        <v>5</v>
      </c>
      <c r="AL60" s="195">
        <f>VLOOKUP(B60,'K_10.2'!$B$4:$K$124,10,FALSE)</f>
        <v>45285.792491007196</v>
      </c>
      <c r="AM60" s="195">
        <f t="shared" si="14"/>
        <v>47.294117647058826</v>
      </c>
      <c r="AN60" s="199">
        <f t="shared" si="15"/>
        <v>440395.606368543</v>
      </c>
      <c r="AO60" s="199">
        <f t="shared" si="16"/>
        <v>774965.12704772898</v>
      </c>
      <c r="AP60" s="174">
        <f t="shared" si="17"/>
        <v>4766480</v>
      </c>
      <c r="AQ60" s="175">
        <f t="shared" si="18"/>
        <v>-3991514.8729522713</v>
      </c>
      <c r="AR60" s="174">
        <v>47.294117647058826</v>
      </c>
      <c r="AS60" s="175">
        <f t="shared" si="20"/>
        <v>54250.45975245013</v>
      </c>
      <c r="AT60" s="174">
        <f t="shared" si="23"/>
        <v>829215.5868001791</v>
      </c>
      <c r="AU60" s="175">
        <f t="shared" si="19"/>
        <v>-3937264.413199821</v>
      </c>
      <c r="AV60" s="174">
        <v>47.294117647058826</v>
      </c>
      <c r="AW60" s="175">
        <f t="shared" si="21"/>
        <v>2826.3821345156211</v>
      </c>
      <c r="AX60" s="182">
        <v>832041.96893469477</v>
      </c>
      <c r="AY60" s="58">
        <f t="shared" si="22"/>
        <v>2101237.9106580862</v>
      </c>
    </row>
    <row r="61" spans="1:51" x14ac:dyDescent="0.35">
      <c r="A61" s="166"/>
      <c r="B61" s="165" t="s">
        <v>201</v>
      </c>
      <c r="C61" s="172" t="s">
        <v>55</v>
      </c>
      <c r="D61" s="172" t="s">
        <v>548</v>
      </c>
      <c r="E61" s="173">
        <f>VLOOKUP(B61,PopUC!$B$4:$D$117,3,FALSE)</f>
        <v>29187</v>
      </c>
      <c r="F61" s="195">
        <f>VLOOKUP(B61,PopUC!$B$4:$G$117,6,FALSE)</f>
        <v>201343.23825482908</v>
      </c>
      <c r="G61" s="196">
        <f>VLOOKUP(B61,'K_1.1'!$B$4:$H$127,6,FALSE)</f>
        <v>2</v>
      </c>
      <c r="H61" s="195">
        <f>VLOOKUP(B61,'K_1.1'!$B$4:$H$127,7,FALSE)</f>
        <v>16744.073566084789</v>
      </c>
      <c r="I61" s="196" t="str">
        <f>VLOOKUP(B61,'K_1.2'!$B$4:$H$127,6,FALSE)</f>
        <v>3</v>
      </c>
      <c r="J61" s="195">
        <f>VLOOKUP(B61,'K_1.2'!$B$4:$H$127,7,FALSE)</f>
        <v>36491.16032608696</v>
      </c>
      <c r="K61" s="196" t="str">
        <f>VLOOKUP(B61,'K_2.1'!$B$4:$H$127,6,FALSE)</f>
        <v>2</v>
      </c>
      <c r="L61" s="195">
        <f>VLOOKUP(B61,'K_2.1'!$B$4:$H$127,7,FALSE)</f>
        <v>16955.488636363636</v>
      </c>
      <c r="M61" s="197" t="str">
        <f>VLOOKUP(B61,'K_2.2'!$B$4:$H$127,6,FALSE)</f>
        <v>2</v>
      </c>
      <c r="N61" s="195">
        <f>VLOOKUP(B61,'K_2.2'!$B$4:$H$127,7,FALSE)</f>
        <v>21248.017405063292</v>
      </c>
      <c r="O61" s="197" t="str">
        <f>VLOOKUP(B61,K_3!$B$4:$H$127,6,FALSE)</f>
        <v>1</v>
      </c>
      <c r="P61" s="195">
        <f>VLOOKUP(B61,K_3!$B$4:$H$127,7,FALSE)</f>
        <v>12621.002819548872</v>
      </c>
      <c r="Q61" s="195">
        <f>VLOOKUP(B61,'K_4.1'!$B$4:$H$115,6,FALSE)</f>
        <v>1.5</v>
      </c>
      <c r="R61" s="195">
        <f>VLOOKUP(B61,'K_4.1'!$B$4:$H$115,7,FALSE)</f>
        <v>27074.086693548386</v>
      </c>
      <c r="S61" s="195">
        <f>VLOOKUP(B61,'K_4.2'!$B$4:$H$127,6,FALSE)</f>
        <v>0.5</v>
      </c>
      <c r="T61" s="195">
        <f>VLOOKUP(B61,'K_4.2'!$B$4:$H$127,7,FALSE)</f>
        <v>10426.045807453416</v>
      </c>
      <c r="U61" s="198">
        <f>VLOOKUP(B61,K_5!$B$4:$H$131,6,FALSE)</f>
        <v>5</v>
      </c>
      <c r="V61" s="195">
        <f>VLOOKUP(B61,K_5!$B$4:$H$131,7,FALSE)</f>
        <v>47284.320422535209</v>
      </c>
      <c r="W61" s="198" t="str">
        <f>VLOOKUP(B61,K_6!$B$4:$H$127,6,FALSE)</f>
        <v>2</v>
      </c>
      <c r="X61" s="195">
        <f>VLOOKUP(B61,K_6!$B$4:$H$127,7,FALSE)</f>
        <v>23725.701413427563</v>
      </c>
      <c r="Y61" s="198">
        <f>VLOOKUP(B61,K_7!$B$4:$H$124,6,FALSE)</f>
        <v>3</v>
      </c>
      <c r="Z61" s="195">
        <f>VLOOKUP(B61,K_7!$B$4:$H$124,7,FALSE)</f>
        <v>44762.49</v>
      </c>
      <c r="AA61" s="198">
        <f>VLOOKUP(B61,K_8!$B$4:$H$124,6,FALSE)</f>
        <v>12</v>
      </c>
      <c r="AB61" s="195">
        <f>VLOOKUP(B61,K_8!$B$4:$H$124,7,FALSE)</f>
        <v>132086.03606557377</v>
      </c>
      <c r="AC61" s="195">
        <f>VLOOKUP(B61,'K_9.1'!$B$4:$G$121,5,FALSE)</f>
        <v>4.5</v>
      </c>
      <c r="AD61" s="195">
        <f>VLOOKUP(B61,'K_9.1'!$B$4:$G$121,6,FALSE)</f>
        <v>29037.441132107007</v>
      </c>
      <c r="AE61" s="195">
        <f>VLOOKUP(B61,'K_9.2'!$B$4:$G$121,5,FALSE)</f>
        <v>4.5999999999999996</v>
      </c>
      <c r="AF61" s="195">
        <f>VLOOKUP(B61,'K_9.2'!$B$4:$G$121,6,FALSE)</f>
        <v>31397.523573757262</v>
      </c>
      <c r="AG61" s="198">
        <f>VLOOKUP(B61,'K_9.3'!$B$4:$H$124,6,FALSE)</f>
        <v>5</v>
      </c>
      <c r="AH61" s="195">
        <f>VLOOKUP(B61,'K_9.3'!$B$4:$H$124,7,FALSE)</f>
        <v>30519.879545454547</v>
      </c>
      <c r="AI61" s="198" t="str">
        <f>VLOOKUP(B61,'K_10.1'!$B$4:$H$124,6,FALSE)</f>
        <v>5</v>
      </c>
      <c r="AJ61" s="195">
        <f>VLOOKUP(B61,'K_10.1'!$B$4:$H$124,7,FALSE)</f>
        <v>44882.175802139034</v>
      </c>
      <c r="AK61" s="198">
        <f>VLOOKUP(B61,'K_10.2'!$B$4:$K$124,9,FALSE)</f>
        <v>5</v>
      </c>
      <c r="AL61" s="195">
        <f>VLOOKUP(B61,'K_10.2'!$B$4:$K$124,10,FALSE)</f>
        <v>45285.792491007196</v>
      </c>
      <c r="AM61" s="195">
        <f t="shared" si="14"/>
        <v>58.1</v>
      </c>
      <c r="AN61" s="199">
        <f t="shared" si="15"/>
        <v>570541.23570015095</v>
      </c>
      <c r="AO61" s="199">
        <f t="shared" si="16"/>
        <v>771884.47395497991</v>
      </c>
      <c r="AP61" s="174">
        <f t="shared" si="17"/>
        <v>2334960</v>
      </c>
      <c r="AQ61" s="175">
        <f t="shared" si="18"/>
        <v>-1563075.5260450202</v>
      </c>
      <c r="AR61" s="174">
        <v>58.1</v>
      </c>
      <c r="AS61" s="175">
        <f t="shared" si="20"/>
        <v>66645.745146138041</v>
      </c>
      <c r="AT61" s="174">
        <f t="shared" si="23"/>
        <v>838530.21910111792</v>
      </c>
      <c r="AU61" s="175">
        <f t="shared" si="19"/>
        <v>-1496429.7808988821</v>
      </c>
      <c r="AV61" s="174">
        <v>58.1</v>
      </c>
      <c r="AW61" s="175">
        <f t="shared" si="21"/>
        <v>3472.1612366431332</v>
      </c>
      <c r="AX61" s="182">
        <v>842002.38033776102</v>
      </c>
      <c r="AY61" s="58">
        <f t="shared" si="22"/>
        <v>2783952.370428131</v>
      </c>
    </row>
    <row r="62" spans="1:51" x14ac:dyDescent="0.35">
      <c r="A62" s="166"/>
      <c r="B62" s="165" t="s">
        <v>202</v>
      </c>
      <c r="C62" s="172" t="s">
        <v>56</v>
      </c>
      <c r="D62" s="172" t="s">
        <v>548</v>
      </c>
      <c r="E62" s="173">
        <f>VLOOKUP(B62,PopUC!$B$4:$D$117,3,FALSE)</f>
        <v>25162</v>
      </c>
      <c r="F62" s="195">
        <f>VLOOKUP(B62,PopUC!$B$4:$G$117,6,FALSE)</f>
        <v>172282.6189756683</v>
      </c>
      <c r="G62" s="196">
        <f>VLOOKUP(B62,'K_1.1'!$B$4:$H$127,6,FALSE)</f>
        <v>3</v>
      </c>
      <c r="H62" s="195">
        <f>VLOOKUP(B62,'K_1.1'!$B$4:$H$127,7,FALSE)</f>
        <v>25116.110349127182</v>
      </c>
      <c r="I62" s="196" t="str">
        <f>VLOOKUP(B62,'K_1.2'!$B$4:$H$127,6,FALSE)</f>
        <v>5</v>
      </c>
      <c r="J62" s="195">
        <f>VLOOKUP(B62,'K_1.2'!$B$4:$H$127,7,FALSE)</f>
        <v>60818.600543478264</v>
      </c>
      <c r="K62" s="196" t="str">
        <f>VLOOKUP(B62,'K_2.1'!$B$4:$H$127,6,FALSE)</f>
        <v>3</v>
      </c>
      <c r="L62" s="195">
        <f>VLOOKUP(B62,'K_2.1'!$B$4:$H$127,7,FALSE)</f>
        <v>25433.232954545456</v>
      </c>
      <c r="M62" s="197" t="str">
        <f>VLOOKUP(B62,'K_2.2'!$B$4:$H$127,6,FALSE)</f>
        <v>2</v>
      </c>
      <c r="N62" s="195">
        <f>VLOOKUP(B62,'K_2.2'!$B$4:$H$127,7,FALSE)</f>
        <v>21248.017405063292</v>
      </c>
      <c r="O62" s="197" t="str">
        <f>VLOOKUP(B62,K_3!$B$4:$H$127,6,FALSE)</f>
        <v>1</v>
      </c>
      <c r="P62" s="195">
        <f>VLOOKUP(B62,K_3!$B$4:$H$127,7,FALSE)</f>
        <v>12621.002819548872</v>
      </c>
      <c r="Q62" s="195">
        <f>VLOOKUP(B62,'K_4.1'!$B$4:$H$115,6,FALSE)</f>
        <v>0.5</v>
      </c>
      <c r="R62" s="195">
        <f>VLOOKUP(B62,'K_4.1'!$B$4:$H$115,7,FALSE)</f>
        <v>9024.6955645161288</v>
      </c>
      <c r="S62" s="195">
        <f>VLOOKUP(B62,'K_4.2'!$B$4:$H$127,6,FALSE)</f>
        <v>0</v>
      </c>
      <c r="T62" s="195">
        <f>VLOOKUP(B62,'K_4.2'!$B$4:$H$127,7,FALSE)</f>
        <v>0</v>
      </c>
      <c r="U62" s="198">
        <f>VLOOKUP(B62,K_5!$B$4:$H$131,6,FALSE)</f>
        <v>5</v>
      </c>
      <c r="V62" s="195">
        <f>VLOOKUP(B62,K_5!$B$4:$H$131,7,FALSE)</f>
        <v>47284.320422535209</v>
      </c>
      <c r="W62" s="198" t="str">
        <f>VLOOKUP(B62,K_6!$B$4:$H$127,6,FALSE)</f>
        <v>2</v>
      </c>
      <c r="X62" s="195">
        <f>VLOOKUP(B62,K_6!$B$4:$H$127,7,FALSE)</f>
        <v>23725.701413427563</v>
      </c>
      <c r="Y62" s="198">
        <f>VLOOKUP(B62,K_7!$B$4:$H$124,6,FALSE)</f>
        <v>3</v>
      </c>
      <c r="Z62" s="195">
        <f>VLOOKUP(B62,K_7!$B$4:$H$124,7,FALSE)</f>
        <v>44762.49</v>
      </c>
      <c r="AA62" s="198">
        <f>VLOOKUP(B62,K_8!$B$4:$H$124,6,FALSE)</f>
        <v>12</v>
      </c>
      <c r="AB62" s="195">
        <f>VLOOKUP(B62,K_8!$B$4:$H$124,7,FALSE)</f>
        <v>132086.03606557377</v>
      </c>
      <c r="AC62" s="195">
        <f>VLOOKUP(B62,'K_9.1'!$B$4:$G$121,5,FALSE)</f>
        <v>2.3333333333333335</v>
      </c>
      <c r="AD62" s="195">
        <f>VLOOKUP(B62,'K_9.1'!$B$4:$G$121,6,FALSE)</f>
        <v>15056.450957388821</v>
      </c>
      <c r="AE62" s="195">
        <f>VLOOKUP(B62,'K_9.2'!$B$4:$G$121,5,FALSE)</f>
        <v>3.8333333333333335</v>
      </c>
      <c r="AF62" s="195">
        <f>VLOOKUP(B62,'K_9.2'!$B$4:$G$121,6,FALSE)</f>
        <v>26164.602978131054</v>
      </c>
      <c r="AG62" s="198">
        <f>VLOOKUP(B62,'K_9.3'!$B$4:$H$124,6,FALSE)</f>
        <v>5</v>
      </c>
      <c r="AH62" s="195">
        <f>VLOOKUP(B62,'K_9.3'!$B$4:$H$124,7,FALSE)</f>
        <v>30519.879545454547</v>
      </c>
      <c r="AI62" s="198" t="str">
        <f>VLOOKUP(B62,'K_10.1'!$B$4:$H$124,6,FALSE)</f>
        <v>5</v>
      </c>
      <c r="AJ62" s="195">
        <f>VLOOKUP(B62,'K_10.1'!$B$4:$H$124,7,FALSE)</f>
        <v>44882.175802139034</v>
      </c>
      <c r="AK62" s="198">
        <f>VLOOKUP(B62,'K_10.2'!$B$4:$K$124,9,FALSE)</f>
        <v>5</v>
      </c>
      <c r="AL62" s="195">
        <f>VLOOKUP(B62,'K_10.2'!$B$4:$K$124,10,FALSE)</f>
        <v>45285.792491007196</v>
      </c>
      <c r="AM62" s="195">
        <f t="shared" si="14"/>
        <v>57.666666666666664</v>
      </c>
      <c r="AN62" s="199">
        <f t="shared" si="15"/>
        <v>564029.10931193642</v>
      </c>
      <c r="AO62" s="199">
        <f t="shared" si="16"/>
        <v>736311.72828760464</v>
      </c>
      <c r="AP62" s="174">
        <f t="shared" si="17"/>
        <v>2012960</v>
      </c>
      <c r="AQ62" s="175">
        <f t="shared" si="18"/>
        <v>-1276648.2717123954</v>
      </c>
      <c r="AR62" s="174">
        <v>57.666666666666664</v>
      </c>
      <c r="AS62" s="175">
        <f t="shared" si="20"/>
        <v>66148.674184061281</v>
      </c>
      <c r="AT62" s="174">
        <f t="shared" si="23"/>
        <v>802460.40247166588</v>
      </c>
      <c r="AU62" s="175">
        <f t="shared" si="19"/>
        <v>-1210499.5975283342</v>
      </c>
      <c r="AV62" s="174">
        <v>57.666666666666664</v>
      </c>
      <c r="AW62" s="175">
        <f t="shared" si="21"/>
        <v>3446.2644517456224</v>
      </c>
      <c r="AX62" s="182">
        <v>805906.66692341154</v>
      </c>
      <c r="AY62" s="58">
        <f t="shared" si="22"/>
        <v>2487580.6071841344</v>
      </c>
    </row>
    <row r="63" spans="1:51" x14ac:dyDescent="0.35">
      <c r="A63" s="166"/>
      <c r="B63" s="165" t="s">
        <v>203</v>
      </c>
      <c r="C63" s="172" t="s">
        <v>57</v>
      </c>
      <c r="D63" s="172" t="s">
        <v>548</v>
      </c>
      <c r="E63" s="173">
        <f>VLOOKUP(B63,PopUC!$B$4:$D$117,3,FALSE)</f>
        <v>19747</v>
      </c>
      <c r="F63" s="195">
        <f>VLOOKUP(B63,PopUC!$B$4:$G$117,6,FALSE)</f>
        <v>130381.29590485719</v>
      </c>
      <c r="G63" s="196">
        <f>VLOOKUP(B63,'K_1.1'!$B$4:$H$127,6,FALSE)</f>
        <v>3</v>
      </c>
      <c r="H63" s="195">
        <f>VLOOKUP(B63,'K_1.1'!$B$4:$H$127,7,FALSE)</f>
        <v>25116.110349127182</v>
      </c>
      <c r="I63" s="196" t="str">
        <f>VLOOKUP(B63,'K_1.2'!$B$4:$H$127,6,FALSE)</f>
        <v>3</v>
      </c>
      <c r="J63" s="195">
        <f>VLOOKUP(B63,'K_1.2'!$B$4:$H$127,7,FALSE)</f>
        <v>36491.16032608696</v>
      </c>
      <c r="K63" s="196" t="str">
        <f>VLOOKUP(B63,'K_2.1'!$B$4:$H$127,6,FALSE)</f>
        <v>3</v>
      </c>
      <c r="L63" s="195">
        <f>VLOOKUP(B63,'K_2.1'!$B$4:$H$127,7,FALSE)</f>
        <v>25433.232954545456</v>
      </c>
      <c r="M63" s="197" t="str">
        <f>VLOOKUP(B63,'K_2.2'!$B$4:$H$127,6,FALSE)</f>
        <v>1</v>
      </c>
      <c r="N63" s="195">
        <f>VLOOKUP(B63,'K_2.2'!$B$4:$H$127,7,FALSE)</f>
        <v>10624.008702531646</v>
      </c>
      <c r="O63" s="197" t="str">
        <f>VLOOKUP(B63,K_3!$B$4:$H$127,6,FALSE)</f>
        <v>5</v>
      </c>
      <c r="P63" s="195">
        <f>VLOOKUP(B63,K_3!$B$4:$H$127,7,FALSE)</f>
        <v>63105.014097744359</v>
      </c>
      <c r="Q63" s="195">
        <f>VLOOKUP(B63,'K_4.1'!$B$4:$H$115,6,FALSE)</f>
        <v>0.5</v>
      </c>
      <c r="R63" s="195">
        <f>VLOOKUP(B63,'K_4.1'!$B$4:$H$115,7,FALSE)</f>
        <v>9024.6955645161288</v>
      </c>
      <c r="S63" s="195">
        <f>VLOOKUP(B63,'K_4.2'!$B$4:$H$127,6,FALSE)</f>
        <v>0.5</v>
      </c>
      <c r="T63" s="195">
        <f>VLOOKUP(B63,'K_4.2'!$B$4:$H$127,7,FALSE)</f>
        <v>10426.045807453416</v>
      </c>
      <c r="U63" s="198">
        <f>VLOOKUP(B63,K_5!$B$4:$H$131,6,FALSE)</f>
        <v>2</v>
      </c>
      <c r="V63" s="195">
        <f>VLOOKUP(B63,K_5!$B$4:$H$131,7,FALSE)</f>
        <v>18913.728169014084</v>
      </c>
      <c r="W63" s="198" t="str">
        <f>VLOOKUP(B63,K_6!$B$4:$H$127,6,FALSE)</f>
        <v>2</v>
      </c>
      <c r="X63" s="195">
        <f>VLOOKUP(B63,K_6!$B$4:$H$127,7,FALSE)</f>
        <v>23725.701413427563</v>
      </c>
      <c r="Y63" s="198">
        <f>VLOOKUP(B63,K_7!$B$4:$H$124,6,FALSE)</f>
        <v>3</v>
      </c>
      <c r="Z63" s="195">
        <f>VLOOKUP(B63,K_7!$B$4:$H$124,7,FALSE)</f>
        <v>44762.49</v>
      </c>
      <c r="AA63" s="198">
        <f>VLOOKUP(B63,K_8!$B$4:$H$124,6,FALSE)</f>
        <v>12</v>
      </c>
      <c r="AB63" s="195">
        <f>VLOOKUP(B63,K_8!$B$4:$H$124,7,FALSE)</f>
        <v>132086.03606557377</v>
      </c>
      <c r="AC63" s="195">
        <f>VLOOKUP(B63,'K_9.1'!$B$4:$G$121,5,FALSE)</f>
        <v>2.347826086956522</v>
      </c>
      <c r="AD63" s="195">
        <f>VLOOKUP(B63,'K_9.1'!$B$4:$G$121,6,FALSE)</f>
        <v>15149.9692863167</v>
      </c>
      <c r="AE63" s="195">
        <f>VLOOKUP(B63,'K_9.2'!$B$4:$G$121,5,FALSE)</f>
        <v>3.2608695652173911</v>
      </c>
      <c r="AF63" s="195">
        <f>VLOOKUP(B63,'K_9.2'!$B$4:$G$121,6,FALSE)</f>
        <v>22257.223705404485</v>
      </c>
      <c r="AG63" s="198">
        <f>VLOOKUP(B63,'K_9.3'!$B$4:$H$124,6,FALSE)</f>
        <v>5</v>
      </c>
      <c r="AH63" s="195">
        <f>VLOOKUP(B63,'K_9.3'!$B$4:$H$124,7,FALSE)</f>
        <v>30519.879545454547</v>
      </c>
      <c r="AI63" s="198" t="str">
        <f>VLOOKUP(B63,'K_10.1'!$B$4:$H$124,6,FALSE)</f>
        <v>5</v>
      </c>
      <c r="AJ63" s="195">
        <f>VLOOKUP(B63,'K_10.1'!$B$4:$H$124,7,FALSE)</f>
        <v>44882.175802139034</v>
      </c>
      <c r="AK63" s="198">
        <f>VLOOKUP(B63,'K_10.2'!$B$4:$K$124,9,FALSE)</f>
        <v>5</v>
      </c>
      <c r="AL63" s="195">
        <f>VLOOKUP(B63,'K_10.2'!$B$4:$K$124,10,FALSE)</f>
        <v>45285.792491007196</v>
      </c>
      <c r="AM63" s="195">
        <f t="shared" si="14"/>
        <v>55.608695652173914</v>
      </c>
      <c r="AN63" s="199">
        <f t="shared" si="15"/>
        <v>557803.2642803425</v>
      </c>
      <c r="AO63" s="199">
        <f t="shared" si="16"/>
        <v>688184.5601851996</v>
      </c>
      <c r="AP63" s="174">
        <f t="shared" si="17"/>
        <v>1579760</v>
      </c>
      <c r="AQ63" s="175">
        <f t="shared" si="18"/>
        <v>-891575.4398148004</v>
      </c>
      <c r="AR63" s="174">
        <v>55.608695652173914</v>
      </c>
      <c r="AS63" s="175">
        <f t="shared" si="20"/>
        <v>63788.002725368977</v>
      </c>
      <c r="AT63" s="174">
        <f t="shared" si="23"/>
        <v>751972.56291056855</v>
      </c>
      <c r="AU63" s="175">
        <f t="shared" si="19"/>
        <v>-827787.43708943145</v>
      </c>
      <c r="AV63" s="174">
        <v>55.608695652173914</v>
      </c>
      <c r="AW63" s="175">
        <f t="shared" si="21"/>
        <v>3323.27637631263</v>
      </c>
      <c r="AX63" s="182">
        <v>755295.83928688115</v>
      </c>
      <c r="AY63" s="58">
        <f t="shared" si="22"/>
        <v>2098338.2196246423</v>
      </c>
    </row>
    <row r="64" spans="1:51" x14ac:dyDescent="0.35">
      <c r="A64" s="166"/>
      <c r="B64" s="165" t="s">
        <v>204</v>
      </c>
      <c r="C64" s="172" t="s">
        <v>58</v>
      </c>
      <c r="D64" s="172" t="s">
        <v>548</v>
      </c>
      <c r="E64" s="173">
        <f>VLOOKUP(B64,PopUC!$B$4:$D$117,3,FALSE)</f>
        <v>17905</v>
      </c>
      <c r="F64" s="195">
        <f>VLOOKUP(B64,PopUC!$B$4:$G$117,6,FALSE)</f>
        <v>110946.16040316194</v>
      </c>
      <c r="G64" s="196">
        <f>VLOOKUP(B64,'K_1.1'!$B$4:$H$127,6,FALSE)</f>
        <v>3</v>
      </c>
      <c r="H64" s="195">
        <f>VLOOKUP(B64,'K_1.1'!$B$4:$H$127,7,FALSE)</f>
        <v>25116.110349127182</v>
      </c>
      <c r="I64" s="196" t="str">
        <f>VLOOKUP(B64,'K_1.2'!$B$4:$H$127,6,FALSE)</f>
        <v>5</v>
      </c>
      <c r="J64" s="195">
        <f>VLOOKUP(B64,'K_1.2'!$B$4:$H$127,7,FALSE)</f>
        <v>60818.600543478264</v>
      </c>
      <c r="K64" s="196" t="str">
        <f>VLOOKUP(B64,'K_2.1'!$B$4:$H$127,6,FALSE)</f>
        <v>2</v>
      </c>
      <c r="L64" s="195">
        <f>VLOOKUP(B64,'K_2.1'!$B$4:$H$127,7,FALSE)</f>
        <v>16955.488636363636</v>
      </c>
      <c r="M64" s="197" t="str">
        <f>VLOOKUP(B64,'K_2.2'!$B$4:$H$127,6,FALSE)</f>
        <v>3</v>
      </c>
      <c r="N64" s="195">
        <f>VLOOKUP(B64,'K_2.2'!$B$4:$H$127,7,FALSE)</f>
        <v>31872.026107594938</v>
      </c>
      <c r="O64" s="197" t="str">
        <f>VLOOKUP(B64,K_3!$B$4:$H$127,6,FALSE)</f>
        <v>3</v>
      </c>
      <c r="P64" s="195">
        <f>VLOOKUP(B64,K_3!$B$4:$H$127,7,FALSE)</f>
        <v>37863.008458646618</v>
      </c>
      <c r="Q64" s="195">
        <f>VLOOKUP(B64,'K_4.1'!$B$4:$H$115,6,FALSE)</f>
        <v>0.5</v>
      </c>
      <c r="R64" s="195">
        <f>VLOOKUP(B64,'K_4.1'!$B$4:$H$115,7,FALSE)</f>
        <v>9024.6955645161288</v>
      </c>
      <c r="S64" s="195">
        <f>VLOOKUP(B64,'K_4.2'!$B$4:$H$127,6,FALSE)</f>
        <v>0</v>
      </c>
      <c r="T64" s="195">
        <f>VLOOKUP(B64,'K_4.2'!$B$4:$H$127,7,FALSE)</f>
        <v>0</v>
      </c>
      <c r="U64" s="198">
        <f>VLOOKUP(B64,K_5!$B$4:$H$131,6,FALSE)</f>
        <v>5</v>
      </c>
      <c r="V64" s="195">
        <f>VLOOKUP(B64,K_5!$B$4:$H$131,7,FALSE)</f>
        <v>47284.320422535209</v>
      </c>
      <c r="W64" s="198" t="str">
        <f>VLOOKUP(B64,K_6!$B$4:$H$127,6,FALSE)</f>
        <v>2</v>
      </c>
      <c r="X64" s="195">
        <f>VLOOKUP(B64,K_6!$B$4:$H$127,7,FALSE)</f>
        <v>23725.701413427563</v>
      </c>
      <c r="Y64" s="198">
        <f>VLOOKUP(B64,K_7!$B$4:$H$124,6,FALSE)</f>
        <v>3</v>
      </c>
      <c r="Z64" s="195">
        <f>VLOOKUP(B64,K_7!$B$4:$H$124,7,FALSE)</f>
        <v>44762.49</v>
      </c>
      <c r="AA64" s="198">
        <f>VLOOKUP(B64,K_8!$B$4:$H$124,6,FALSE)</f>
        <v>9</v>
      </c>
      <c r="AB64" s="195">
        <f>VLOOKUP(B64,K_8!$B$4:$H$124,7,FALSE)</f>
        <v>99064.527049180324</v>
      </c>
      <c r="AC64" s="195">
        <f>VLOOKUP(B64,'K_9.1'!$B$4:$G$121,5,FALSE)</f>
        <v>4.6875</v>
      </c>
      <c r="AD64" s="195">
        <f>VLOOKUP(B64,'K_9.1'!$B$4:$G$121,6,FALSE)</f>
        <v>30247.334512611465</v>
      </c>
      <c r="AE64" s="195">
        <f>VLOOKUP(B64,'K_9.2'!$B$4:$G$121,5,FALSE)</f>
        <v>2</v>
      </c>
      <c r="AF64" s="195">
        <f>VLOOKUP(B64,'K_9.2'!$B$4:$G$121,6,FALSE)</f>
        <v>13651.097205981419</v>
      </c>
      <c r="AG64" s="198">
        <f>VLOOKUP(B64,'K_9.3'!$B$4:$H$124,6,FALSE)</f>
        <v>0</v>
      </c>
      <c r="AH64" s="195">
        <f>VLOOKUP(B64,'K_9.3'!$B$4:$H$124,7,FALSE)</f>
        <v>0</v>
      </c>
      <c r="AI64" s="198" t="str">
        <f>VLOOKUP(B64,'K_10.1'!$B$4:$H$124,6,FALSE)</f>
        <v>5</v>
      </c>
      <c r="AJ64" s="195">
        <f>VLOOKUP(B64,'K_10.1'!$B$4:$H$124,7,FALSE)</f>
        <v>44882.175802139034</v>
      </c>
      <c r="AK64" s="198">
        <f>VLOOKUP(B64,'K_10.2'!$B$4:$K$124,9,FALSE)</f>
        <v>5</v>
      </c>
      <c r="AL64" s="195">
        <f>VLOOKUP(B64,'K_10.2'!$B$4:$K$124,10,FALSE)</f>
        <v>45285.792491007196</v>
      </c>
      <c r="AM64" s="195">
        <f t="shared" si="14"/>
        <v>52.1875</v>
      </c>
      <c r="AN64" s="199">
        <f t="shared" si="15"/>
        <v>530553.36855660903</v>
      </c>
      <c r="AO64" s="199">
        <f t="shared" si="16"/>
        <v>641499.5289597708</v>
      </c>
      <c r="AP64" s="174">
        <f t="shared" si="17"/>
        <v>1432400</v>
      </c>
      <c r="AQ64" s="175">
        <f t="shared" si="18"/>
        <v>-790900.4710402292</v>
      </c>
      <c r="AR64" s="174">
        <v>52.1875</v>
      </c>
      <c r="AS64" s="175">
        <f t="shared" si="20"/>
        <v>59863.594230879156</v>
      </c>
      <c r="AT64" s="174">
        <f t="shared" si="23"/>
        <v>701363.12319065002</v>
      </c>
      <c r="AU64" s="175">
        <f t="shared" si="19"/>
        <v>-731036.87680934998</v>
      </c>
      <c r="AV64" s="174">
        <v>52.1875</v>
      </c>
      <c r="AW64" s="175">
        <f t="shared" si="21"/>
        <v>3118.8195273203701</v>
      </c>
      <c r="AX64" s="182">
        <v>704481.94271797035</v>
      </c>
      <c r="AY64" s="58">
        <f t="shared" si="22"/>
        <v>2194628.609641382</v>
      </c>
    </row>
    <row r="65" spans="1:51" x14ac:dyDescent="0.35">
      <c r="A65" s="166"/>
      <c r="B65" s="165" t="s">
        <v>205</v>
      </c>
      <c r="C65" s="172" t="s">
        <v>59</v>
      </c>
      <c r="D65" s="172" t="s">
        <v>548</v>
      </c>
      <c r="E65" s="173">
        <f>VLOOKUP(B65,PopUC!$B$4:$D$117,3,FALSE)</f>
        <v>54197</v>
      </c>
      <c r="F65" s="195">
        <f>VLOOKUP(B65,PopUC!$B$4:$G$117,6,FALSE)</f>
        <v>329971.09810800682</v>
      </c>
      <c r="G65" s="196">
        <f>VLOOKUP(B65,'K_1.1'!$B$4:$H$127,6,FALSE)</f>
        <v>2</v>
      </c>
      <c r="H65" s="195">
        <f>VLOOKUP(B65,'K_1.1'!$B$4:$H$127,7,FALSE)</f>
        <v>16744.073566084789</v>
      </c>
      <c r="I65" s="196" t="str">
        <f>VLOOKUP(B65,'K_1.2'!$B$4:$H$127,6,FALSE)</f>
        <v>3</v>
      </c>
      <c r="J65" s="195">
        <f>VLOOKUP(B65,'K_1.2'!$B$4:$H$127,7,FALSE)</f>
        <v>36491.16032608696</v>
      </c>
      <c r="K65" s="196" t="str">
        <f>VLOOKUP(B65,'K_2.1'!$B$4:$H$127,6,FALSE)</f>
        <v>2</v>
      </c>
      <c r="L65" s="195">
        <f>VLOOKUP(B65,'K_2.1'!$B$4:$H$127,7,FALSE)</f>
        <v>16955.488636363636</v>
      </c>
      <c r="M65" s="197" t="str">
        <f>VLOOKUP(B65,'K_2.2'!$B$4:$H$127,6,FALSE)</f>
        <v>2</v>
      </c>
      <c r="N65" s="195">
        <f>VLOOKUP(B65,'K_2.2'!$B$4:$H$127,7,FALSE)</f>
        <v>21248.017405063292</v>
      </c>
      <c r="O65" s="197" t="str">
        <f>VLOOKUP(B65,K_3!$B$4:$H$127,6,FALSE)</f>
        <v>1</v>
      </c>
      <c r="P65" s="195">
        <f>VLOOKUP(B65,K_3!$B$4:$H$127,7,FALSE)</f>
        <v>12621.002819548872</v>
      </c>
      <c r="Q65" s="195">
        <f>VLOOKUP(B65,'K_4.1'!$B$4:$H$115,6,FALSE)</f>
        <v>0</v>
      </c>
      <c r="R65" s="195">
        <f>VLOOKUP(B65,'K_4.1'!$B$4:$H$115,7,FALSE)</f>
        <v>0</v>
      </c>
      <c r="S65" s="195">
        <f>VLOOKUP(B65,'K_4.2'!$B$4:$H$127,6,FALSE)</f>
        <v>0</v>
      </c>
      <c r="T65" s="195">
        <f>VLOOKUP(B65,'K_4.2'!$B$4:$H$127,7,FALSE)</f>
        <v>0</v>
      </c>
      <c r="U65" s="198">
        <f>VLOOKUP(B65,K_5!$B$4:$H$131,6,FALSE)</f>
        <v>4</v>
      </c>
      <c r="V65" s="195">
        <f>VLOOKUP(B65,K_5!$B$4:$H$131,7,FALSE)</f>
        <v>37827.456338028169</v>
      </c>
      <c r="W65" s="198" t="str">
        <f>VLOOKUP(B65,K_6!$B$4:$H$127,6,FALSE)</f>
        <v>3</v>
      </c>
      <c r="X65" s="195">
        <f>VLOOKUP(B65,K_6!$B$4:$H$127,7,FALSE)</f>
        <v>35588.552120141343</v>
      </c>
      <c r="Y65" s="198">
        <f>VLOOKUP(B65,K_7!$B$4:$H$124,6,FALSE)</f>
        <v>3</v>
      </c>
      <c r="Z65" s="195">
        <f>VLOOKUP(B65,K_7!$B$4:$H$124,7,FALSE)</f>
        <v>44762.49</v>
      </c>
      <c r="AA65" s="198">
        <f>VLOOKUP(B65,K_8!$B$4:$H$124,6,FALSE)</f>
        <v>9</v>
      </c>
      <c r="AB65" s="195">
        <f>VLOOKUP(B65,K_8!$B$4:$H$124,7,FALSE)</f>
        <v>99064.527049180324</v>
      </c>
      <c r="AC65" s="195">
        <f>VLOOKUP(B65,'K_9.1'!$B$4:$G$121,5,FALSE)</f>
        <v>4</v>
      </c>
      <c r="AD65" s="195">
        <f>VLOOKUP(B65,'K_9.1'!$B$4:$G$121,6,FALSE)</f>
        <v>25811.058784095116</v>
      </c>
      <c r="AE65" s="195">
        <f>VLOOKUP(B65,'K_9.2'!$B$4:$G$121,5,FALSE)</f>
        <v>3.2777777777777777</v>
      </c>
      <c r="AF65" s="195">
        <f>VLOOKUP(B65,'K_9.2'!$B$4:$G$121,6,FALSE)</f>
        <v>22372.631532025105</v>
      </c>
      <c r="AG65" s="198">
        <f>VLOOKUP(B65,'K_9.3'!$B$4:$H$124,6,FALSE)</f>
        <v>5</v>
      </c>
      <c r="AH65" s="195">
        <f>VLOOKUP(B65,'K_9.3'!$B$4:$H$124,7,FALSE)</f>
        <v>30519.879545454547</v>
      </c>
      <c r="AI65" s="198" t="str">
        <f>VLOOKUP(B65,'K_10.1'!$B$4:$H$124,6,FALSE)</f>
        <v>5</v>
      </c>
      <c r="AJ65" s="195">
        <f>VLOOKUP(B65,'K_10.1'!$B$4:$H$124,7,FALSE)</f>
        <v>44882.175802139034</v>
      </c>
      <c r="AK65" s="198">
        <f>VLOOKUP(B65,'K_10.2'!$B$4:$K$124,9,FALSE)</f>
        <v>5</v>
      </c>
      <c r="AL65" s="195">
        <f>VLOOKUP(B65,'K_10.2'!$B$4:$K$124,10,FALSE)</f>
        <v>45285.792491007196</v>
      </c>
      <c r="AM65" s="195">
        <f t="shared" si="14"/>
        <v>51.277777777777779</v>
      </c>
      <c r="AN65" s="199">
        <f t="shared" si="15"/>
        <v>490174.30641521839</v>
      </c>
      <c r="AO65" s="199">
        <f t="shared" si="16"/>
        <v>820145.40452322527</v>
      </c>
      <c r="AP65" s="174">
        <f t="shared" si="17"/>
        <v>4335760</v>
      </c>
      <c r="AQ65" s="175">
        <f t="shared" si="18"/>
        <v>-3515614.5954767745</v>
      </c>
      <c r="AR65" s="174">
        <v>51.277777777777779</v>
      </c>
      <c r="AS65" s="175">
        <f t="shared" si="20"/>
        <v>58820.063845750061</v>
      </c>
      <c r="AT65" s="174">
        <f t="shared" si="23"/>
        <v>878965.46836897533</v>
      </c>
      <c r="AU65" s="175">
        <f t="shared" si="19"/>
        <v>-3456794.5316310246</v>
      </c>
      <c r="AV65" s="174">
        <v>51.277777777777779</v>
      </c>
      <c r="AW65" s="175">
        <f t="shared" si="21"/>
        <v>3064.4528795387373</v>
      </c>
      <c r="AX65" s="182">
        <v>882029.92124851409</v>
      </c>
      <c r="AY65" s="58">
        <f t="shared" si="22"/>
        <v>2510285.7605353952</v>
      </c>
    </row>
    <row r="66" spans="1:51" x14ac:dyDescent="0.35">
      <c r="A66" s="166"/>
      <c r="B66" s="165" t="s">
        <v>206</v>
      </c>
      <c r="C66" s="172" t="s">
        <v>60</v>
      </c>
      <c r="D66" s="172" t="s">
        <v>548</v>
      </c>
      <c r="E66" s="173">
        <f>VLOOKUP(B66,PopUC!$B$4:$D$117,3,FALSE)</f>
        <v>23009</v>
      </c>
      <c r="F66" s="195">
        <f>VLOOKUP(B66,PopUC!$B$4:$G$117,6,FALSE)</f>
        <v>147684.79782449035</v>
      </c>
      <c r="G66" s="196">
        <f>VLOOKUP(B66,'K_1.1'!$B$4:$H$127,6,FALSE)</f>
        <v>3</v>
      </c>
      <c r="H66" s="195">
        <f>VLOOKUP(B66,'K_1.1'!$B$4:$H$127,7,FALSE)</f>
        <v>25116.110349127182</v>
      </c>
      <c r="I66" s="196" t="str">
        <f>VLOOKUP(B66,'K_1.2'!$B$4:$H$127,6,FALSE)</f>
        <v>2</v>
      </c>
      <c r="J66" s="195">
        <f>VLOOKUP(B66,'K_1.2'!$B$4:$H$127,7,FALSE)</f>
        <v>24327.440217391304</v>
      </c>
      <c r="K66" s="196" t="str">
        <f>VLOOKUP(B66,'K_2.1'!$B$4:$H$127,6,FALSE)</f>
        <v>2</v>
      </c>
      <c r="L66" s="195">
        <f>VLOOKUP(B66,'K_2.1'!$B$4:$H$127,7,FALSE)</f>
        <v>16955.488636363636</v>
      </c>
      <c r="M66" s="197" t="str">
        <f>VLOOKUP(B66,'K_2.2'!$B$4:$H$127,6,FALSE)</f>
        <v>1</v>
      </c>
      <c r="N66" s="195">
        <f>VLOOKUP(B66,'K_2.2'!$B$4:$H$127,7,FALSE)</f>
        <v>10624.008702531646</v>
      </c>
      <c r="O66" s="197" t="str">
        <f>VLOOKUP(B66,K_3!$B$4:$H$127,6,FALSE)</f>
        <v>3</v>
      </c>
      <c r="P66" s="195">
        <f>VLOOKUP(B66,K_3!$B$4:$H$127,7,FALSE)</f>
        <v>37863.008458646618</v>
      </c>
      <c r="Q66" s="195">
        <f>VLOOKUP(B66,'K_4.1'!$B$4:$H$115,6,FALSE)</f>
        <v>1.5</v>
      </c>
      <c r="R66" s="195">
        <f>VLOOKUP(B66,'K_4.1'!$B$4:$H$115,7,FALSE)</f>
        <v>27074.086693548386</v>
      </c>
      <c r="S66" s="195">
        <f>VLOOKUP(B66,'K_4.2'!$B$4:$H$127,6,FALSE)</f>
        <v>0.5</v>
      </c>
      <c r="T66" s="195">
        <f>VLOOKUP(B66,'K_4.2'!$B$4:$H$127,7,FALSE)</f>
        <v>10426.045807453416</v>
      </c>
      <c r="U66" s="198">
        <f>VLOOKUP(B66,K_5!$B$4:$H$131,6,FALSE)</f>
        <v>1</v>
      </c>
      <c r="V66" s="195">
        <f>VLOOKUP(B66,K_5!$B$4:$H$131,7,FALSE)</f>
        <v>9456.8640845070422</v>
      </c>
      <c r="W66" s="198" t="str">
        <f>VLOOKUP(B66,K_6!$B$4:$H$127,6,FALSE)</f>
        <v>1</v>
      </c>
      <c r="X66" s="195">
        <f>VLOOKUP(B66,K_6!$B$4:$H$127,7,FALSE)</f>
        <v>11862.850706713782</v>
      </c>
      <c r="Y66" s="198">
        <f>VLOOKUP(B66,K_7!$B$4:$H$124,6,FALSE)</f>
        <v>3</v>
      </c>
      <c r="Z66" s="195">
        <f>VLOOKUP(B66,K_7!$B$4:$H$124,7,FALSE)</f>
        <v>44762.49</v>
      </c>
      <c r="AA66" s="198">
        <f>VLOOKUP(B66,K_8!$B$4:$H$124,6,FALSE)</f>
        <v>12</v>
      </c>
      <c r="AB66" s="195">
        <f>VLOOKUP(B66,K_8!$B$4:$H$124,7,FALSE)</f>
        <v>132086.03606557377</v>
      </c>
      <c r="AC66" s="195">
        <f>VLOOKUP(B66,'K_9.1'!$B$4:$G$121,5,FALSE)</f>
        <v>4.5294117647058822</v>
      </c>
      <c r="AD66" s="195">
        <f>VLOOKUP(B66,'K_9.1'!$B$4:$G$121,6,FALSE)</f>
        <v>29227.228329048881</v>
      </c>
      <c r="AE66" s="195">
        <f>VLOOKUP(B66,'K_9.2'!$B$4:$G$121,5,FALSE)</f>
        <v>4.5294117647058822</v>
      </c>
      <c r="AF66" s="195">
        <f>VLOOKUP(B66,'K_9.2'!$B$4:$G$121,6,FALSE)</f>
        <v>30915.720142957918</v>
      </c>
      <c r="AG66" s="198">
        <f>VLOOKUP(B66,'K_9.3'!$B$4:$H$124,6,FALSE)</f>
        <v>5</v>
      </c>
      <c r="AH66" s="195">
        <f>VLOOKUP(B66,'K_9.3'!$B$4:$H$124,7,FALSE)</f>
        <v>30519.879545454547</v>
      </c>
      <c r="AI66" s="198" t="str">
        <f>VLOOKUP(B66,'K_10.1'!$B$4:$H$124,6,FALSE)</f>
        <v>5</v>
      </c>
      <c r="AJ66" s="195">
        <f>VLOOKUP(B66,'K_10.1'!$B$4:$H$124,7,FALSE)</f>
        <v>44882.175802139034</v>
      </c>
      <c r="AK66" s="198">
        <f>VLOOKUP(B66,'K_10.2'!$B$4:$K$124,9,FALSE)</f>
        <v>5</v>
      </c>
      <c r="AL66" s="195">
        <f>VLOOKUP(B66,'K_10.2'!$B$4:$K$124,10,FALSE)</f>
        <v>45285.792491007196</v>
      </c>
      <c r="AM66" s="195">
        <f t="shared" si="14"/>
        <v>54.058823529411768</v>
      </c>
      <c r="AN66" s="199">
        <f t="shared" si="15"/>
        <v>531385.22603246442</v>
      </c>
      <c r="AO66" s="199">
        <f t="shared" si="16"/>
        <v>679070.02385695453</v>
      </c>
      <c r="AP66" s="174">
        <f t="shared" si="17"/>
        <v>1840720</v>
      </c>
      <c r="AQ66" s="175">
        <f t="shared" si="18"/>
        <v>-1161649.9761430454</v>
      </c>
      <c r="AR66" s="174">
        <v>54.058823529411768</v>
      </c>
      <c r="AS66" s="175">
        <f t="shared" si="20"/>
        <v>62010.164816544362</v>
      </c>
      <c r="AT66" s="174">
        <f t="shared" si="23"/>
        <v>741080.18867349892</v>
      </c>
      <c r="AU66" s="175">
        <f t="shared" si="19"/>
        <v>-1099639.811326501</v>
      </c>
      <c r="AV66" s="174">
        <v>54.058823529411768</v>
      </c>
      <c r="AW66" s="175">
        <f t="shared" si="21"/>
        <v>3230.6532109699697</v>
      </c>
      <c r="AX66" s="182">
        <v>744310.84188446891</v>
      </c>
      <c r="AY66" s="58">
        <f t="shared" si="22"/>
        <v>2201969.4799175942</v>
      </c>
    </row>
    <row r="67" spans="1:51" x14ac:dyDescent="0.35">
      <c r="A67" s="166"/>
      <c r="B67" s="165" t="s">
        <v>207</v>
      </c>
      <c r="C67" s="172" t="s">
        <v>61</v>
      </c>
      <c r="D67" s="172" t="s">
        <v>548</v>
      </c>
      <c r="E67" s="173">
        <f>VLOOKUP(B67,PopUC!$B$4:$D$117,3,FALSE)</f>
        <v>26511</v>
      </c>
      <c r="F67" s="195">
        <f>VLOOKUP(B67,PopUC!$B$4:$G$117,6,FALSE)</f>
        <v>155812.66915982022</v>
      </c>
      <c r="G67" s="196">
        <f>VLOOKUP(B67,'K_1.1'!$B$4:$H$127,6,FALSE)</f>
        <v>3</v>
      </c>
      <c r="H67" s="195">
        <f>VLOOKUP(B67,'K_1.1'!$B$4:$H$127,7,FALSE)</f>
        <v>25116.110349127182</v>
      </c>
      <c r="I67" s="196" t="str">
        <f>VLOOKUP(B67,'K_1.2'!$B$4:$H$127,6,FALSE)</f>
        <v>4</v>
      </c>
      <c r="J67" s="195">
        <f>VLOOKUP(B67,'K_1.2'!$B$4:$H$127,7,FALSE)</f>
        <v>48654.880434782608</v>
      </c>
      <c r="K67" s="196" t="str">
        <f>VLOOKUP(B67,'K_2.1'!$B$4:$H$127,6,FALSE)</f>
        <v>3</v>
      </c>
      <c r="L67" s="195">
        <f>VLOOKUP(B67,'K_2.1'!$B$4:$H$127,7,FALSE)</f>
        <v>25433.232954545456</v>
      </c>
      <c r="M67" s="197" t="str">
        <f>VLOOKUP(B67,'K_2.2'!$B$4:$H$127,6,FALSE)</f>
        <v>2</v>
      </c>
      <c r="N67" s="195">
        <f>VLOOKUP(B67,'K_2.2'!$B$4:$H$127,7,FALSE)</f>
        <v>21248.017405063292</v>
      </c>
      <c r="O67" s="197" t="str">
        <f>VLOOKUP(B67,K_3!$B$4:$H$127,6,FALSE)</f>
        <v>3</v>
      </c>
      <c r="P67" s="195">
        <f>VLOOKUP(B67,K_3!$B$4:$H$127,7,FALSE)</f>
        <v>37863.008458646618</v>
      </c>
      <c r="Q67" s="195">
        <f>VLOOKUP(B67,'K_4.1'!$B$4:$H$115,6,FALSE)</f>
        <v>1.5</v>
      </c>
      <c r="R67" s="195">
        <f>VLOOKUP(B67,'K_4.1'!$B$4:$H$115,7,FALSE)</f>
        <v>27074.086693548386</v>
      </c>
      <c r="S67" s="195">
        <f>VLOOKUP(B67,'K_4.2'!$B$4:$H$127,6,FALSE)</f>
        <v>0</v>
      </c>
      <c r="T67" s="195">
        <f>VLOOKUP(B67,'K_4.2'!$B$4:$H$127,7,FALSE)</f>
        <v>0</v>
      </c>
      <c r="U67" s="198">
        <f>VLOOKUP(B67,K_5!$B$4:$H$131,6,FALSE)</f>
        <v>1</v>
      </c>
      <c r="V67" s="195">
        <f>VLOOKUP(B67,K_5!$B$4:$H$131,7,FALSE)</f>
        <v>9456.8640845070422</v>
      </c>
      <c r="W67" s="198" t="str">
        <f>VLOOKUP(B67,K_6!$B$4:$H$127,6,FALSE)</f>
        <v>5</v>
      </c>
      <c r="X67" s="195">
        <f>VLOOKUP(B67,K_6!$B$4:$H$127,7,FALSE)</f>
        <v>59314.253533568903</v>
      </c>
      <c r="Y67" s="198">
        <f>VLOOKUP(B67,K_7!$B$4:$H$124,6,FALSE)</f>
        <v>3</v>
      </c>
      <c r="Z67" s="195">
        <f>VLOOKUP(B67,K_7!$B$4:$H$124,7,FALSE)</f>
        <v>44762.49</v>
      </c>
      <c r="AA67" s="198">
        <f>VLOOKUP(B67,K_8!$B$4:$H$124,6,FALSE)</f>
        <v>3</v>
      </c>
      <c r="AB67" s="195">
        <f>VLOOKUP(B67,K_8!$B$4:$H$124,7,FALSE)</f>
        <v>33021.509016393444</v>
      </c>
      <c r="AC67" s="195">
        <f>VLOOKUP(B67,'K_9.1'!$B$4:$G$121,5,FALSE)</f>
        <v>5</v>
      </c>
      <c r="AD67" s="195">
        <f>VLOOKUP(B67,'K_9.1'!$B$4:$G$121,6,FALSE)</f>
        <v>32263.823480118896</v>
      </c>
      <c r="AE67" s="195">
        <f>VLOOKUP(B67,'K_9.2'!$B$4:$G$121,5,FALSE)</f>
        <v>5</v>
      </c>
      <c r="AF67" s="195">
        <f>VLOOKUP(B67,'K_9.2'!$B$4:$G$121,6,FALSE)</f>
        <v>34127.74301495355</v>
      </c>
      <c r="AG67" s="198">
        <f>VLOOKUP(B67,'K_9.3'!$B$4:$H$124,6,FALSE)</f>
        <v>5</v>
      </c>
      <c r="AH67" s="195">
        <f>VLOOKUP(B67,'K_9.3'!$B$4:$H$124,7,FALSE)</f>
        <v>30519.879545454547</v>
      </c>
      <c r="AI67" s="198" t="str">
        <f>VLOOKUP(B67,'K_10.1'!$B$4:$H$124,6,FALSE)</f>
        <v>4</v>
      </c>
      <c r="AJ67" s="195">
        <f>VLOOKUP(B67,'K_10.1'!$B$4:$H$124,7,FALSE)</f>
        <v>35905.740641711229</v>
      </c>
      <c r="AK67" s="198">
        <f>VLOOKUP(B67,'K_10.2'!$B$4:$K$124,9,FALSE)</f>
        <v>2</v>
      </c>
      <c r="AL67" s="195">
        <f>VLOOKUP(B67,'K_10.2'!$B$4:$K$124,10,FALSE)</f>
        <v>18114.316996402878</v>
      </c>
      <c r="AM67" s="195">
        <f t="shared" si="14"/>
        <v>49.5</v>
      </c>
      <c r="AN67" s="199">
        <f t="shared" si="15"/>
        <v>482875.95660882408</v>
      </c>
      <c r="AO67" s="199">
        <f t="shared" si="16"/>
        <v>638688.62576864427</v>
      </c>
      <c r="AP67" s="174">
        <f t="shared" si="17"/>
        <v>2120880</v>
      </c>
      <c r="AQ67" s="175">
        <f t="shared" si="18"/>
        <v>-1482191.3742313557</v>
      </c>
      <c r="AR67" s="174">
        <v>49.5</v>
      </c>
      <c r="AS67" s="175">
        <f t="shared" si="20"/>
        <v>56780.798360306944</v>
      </c>
      <c r="AT67" s="174">
        <f t="shared" si="23"/>
        <v>695469.42412895127</v>
      </c>
      <c r="AU67" s="175">
        <f t="shared" si="19"/>
        <v>-1425410.5758710487</v>
      </c>
      <c r="AV67" s="174">
        <v>49.5</v>
      </c>
      <c r="AW67" s="175">
        <f t="shared" si="21"/>
        <v>2958.2096594463869</v>
      </c>
      <c r="AX67" s="182">
        <v>698427.63378839765</v>
      </c>
      <c r="AY67" s="58">
        <f t="shared" si="22"/>
        <v>2448314.828063936</v>
      </c>
    </row>
    <row r="68" spans="1:51" x14ac:dyDescent="0.35">
      <c r="A68" s="166"/>
      <c r="B68" s="165" t="s">
        <v>208</v>
      </c>
      <c r="C68" s="172" t="s">
        <v>62</v>
      </c>
      <c r="D68" s="172" t="s">
        <v>548</v>
      </c>
      <c r="E68" s="173">
        <f>VLOOKUP(B68,PopUC!$B$4:$D$117,3,FALSE)</f>
        <v>21594</v>
      </c>
      <c r="F68" s="195">
        <f>VLOOKUP(B68,PopUC!$B$4:$G$117,6,FALSE)</f>
        <v>149668.85950999879</v>
      </c>
      <c r="G68" s="196">
        <f>VLOOKUP(B68,'K_1.1'!$B$4:$H$127,6,FALSE)</f>
        <v>4</v>
      </c>
      <c r="H68" s="195">
        <f>VLOOKUP(B68,'K_1.1'!$B$4:$H$127,7,FALSE)</f>
        <v>33488.147132169579</v>
      </c>
      <c r="I68" s="196" t="str">
        <f>VLOOKUP(B68,'K_1.2'!$B$4:$H$127,6,FALSE)</f>
        <v>4</v>
      </c>
      <c r="J68" s="195">
        <f>VLOOKUP(B68,'K_1.2'!$B$4:$H$127,7,FALSE)</f>
        <v>48654.880434782608</v>
      </c>
      <c r="K68" s="196" t="str">
        <f>VLOOKUP(B68,'K_2.1'!$B$4:$H$127,6,FALSE)</f>
        <v>4</v>
      </c>
      <c r="L68" s="195">
        <f>VLOOKUP(B68,'K_2.1'!$B$4:$H$127,7,FALSE)</f>
        <v>33910.977272727272</v>
      </c>
      <c r="M68" s="197" t="str">
        <f>VLOOKUP(B68,'K_2.2'!$B$4:$H$127,6,FALSE)</f>
        <v>4</v>
      </c>
      <c r="N68" s="195">
        <f>VLOOKUP(B68,'K_2.2'!$B$4:$H$127,7,FALSE)</f>
        <v>42496.034810126584</v>
      </c>
      <c r="O68" s="197" t="str">
        <f>VLOOKUP(B68,K_3!$B$4:$H$127,6,FALSE)</f>
        <v>5</v>
      </c>
      <c r="P68" s="195">
        <f>VLOOKUP(B68,K_3!$B$4:$H$127,7,FALSE)</f>
        <v>63105.014097744359</v>
      </c>
      <c r="Q68" s="195">
        <f>VLOOKUP(B68,'K_4.1'!$B$4:$H$115,6,FALSE)</f>
        <v>0.5</v>
      </c>
      <c r="R68" s="195">
        <f>VLOOKUP(B68,'K_4.1'!$B$4:$H$115,7,FALSE)</f>
        <v>9024.6955645161288</v>
      </c>
      <c r="S68" s="195">
        <f>VLOOKUP(B68,'K_4.2'!$B$4:$H$127,6,FALSE)</f>
        <v>0.5</v>
      </c>
      <c r="T68" s="195">
        <f>VLOOKUP(B68,'K_4.2'!$B$4:$H$127,7,FALSE)</f>
        <v>10426.045807453416</v>
      </c>
      <c r="U68" s="198">
        <f>VLOOKUP(B68,K_5!$B$4:$H$131,6,FALSE)</f>
        <v>2</v>
      </c>
      <c r="V68" s="195">
        <f>VLOOKUP(B68,K_5!$B$4:$H$131,7,FALSE)</f>
        <v>18913.728169014084</v>
      </c>
      <c r="W68" s="198" t="str">
        <f>VLOOKUP(B68,K_6!$B$4:$H$127,6,FALSE)</f>
        <v>2</v>
      </c>
      <c r="X68" s="195">
        <f>VLOOKUP(B68,K_6!$B$4:$H$127,7,FALSE)</f>
        <v>23725.701413427563</v>
      </c>
      <c r="Y68" s="198">
        <f>VLOOKUP(B68,K_7!$B$4:$H$124,6,FALSE)</f>
        <v>3</v>
      </c>
      <c r="Z68" s="195">
        <f>VLOOKUP(B68,K_7!$B$4:$H$124,7,FALSE)</f>
        <v>44762.49</v>
      </c>
      <c r="AA68" s="198">
        <f>VLOOKUP(B68,K_8!$B$4:$H$124,6,FALSE)</f>
        <v>12</v>
      </c>
      <c r="AB68" s="195">
        <f>VLOOKUP(B68,K_8!$B$4:$H$124,7,FALSE)</f>
        <v>132086.03606557377</v>
      </c>
      <c r="AC68" s="195">
        <f>VLOOKUP(B68,'K_9.1'!$B$4:$G$121,5,FALSE)</f>
        <v>3.5</v>
      </c>
      <c r="AD68" s="195">
        <f>VLOOKUP(B68,'K_9.1'!$B$4:$G$121,6,FALSE)</f>
        <v>22584.676436083228</v>
      </c>
      <c r="AE68" s="195">
        <f>VLOOKUP(B68,'K_9.2'!$B$4:$G$121,5,FALSE)</f>
        <v>3.875</v>
      </c>
      <c r="AF68" s="195">
        <f>VLOOKUP(B68,'K_9.2'!$B$4:$G$121,6,FALSE)</f>
        <v>26449.000836588999</v>
      </c>
      <c r="AG68" s="198">
        <f>VLOOKUP(B68,'K_9.3'!$B$4:$H$124,6,FALSE)</f>
        <v>5</v>
      </c>
      <c r="AH68" s="195">
        <f>VLOOKUP(B68,'K_9.3'!$B$4:$H$124,7,FALSE)</f>
        <v>30519.879545454547</v>
      </c>
      <c r="AI68" s="198" t="str">
        <f>VLOOKUP(B68,'K_10.1'!$B$4:$H$124,6,FALSE)</f>
        <v>3</v>
      </c>
      <c r="AJ68" s="195">
        <f>VLOOKUP(B68,'K_10.1'!$B$4:$H$124,7,FALSE)</f>
        <v>26929.305481283423</v>
      </c>
      <c r="AK68" s="198">
        <f>VLOOKUP(B68,'K_10.2'!$B$4:$K$124,9,FALSE)</f>
        <v>2</v>
      </c>
      <c r="AL68" s="195">
        <f>VLOOKUP(B68,'K_10.2'!$B$4:$K$124,10,FALSE)</f>
        <v>18114.316996402878</v>
      </c>
      <c r="AM68" s="195">
        <f t="shared" si="14"/>
        <v>58.375</v>
      </c>
      <c r="AN68" s="199">
        <f t="shared" si="15"/>
        <v>585190.93006334861</v>
      </c>
      <c r="AO68" s="199">
        <f t="shared" si="16"/>
        <v>734859.78957334731</v>
      </c>
      <c r="AP68" s="174">
        <f t="shared" si="17"/>
        <v>1727520</v>
      </c>
      <c r="AQ68" s="175">
        <f t="shared" si="18"/>
        <v>-992660.21042665269</v>
      </c>
      <c r="AR68" s="174">
        <v>58.375</v>
      </c>
      <c r="AS68" s="175">
        <f t="shared" si="20"/>
        <v>66961.194025917532</v>
      </c>
      <c r="AT68" s="174">
        <f t="shared" si="23"/>
        <v>801820.98359926487</v>
      </c>
      <c r="AU68" s="175">
        <f t="shared" si="19"/>
        <v>-925699.01640073513</v>
      </c>
      <c r="AV68" s="174">
        <v>58.375</v>
      </c>
      <c r="AW68" s="175">
        <f t="shared" si="21"/>
        <v>3488.5957347511685</v>
      </c>
      <c r="AX68" s="182">
        <v>805309.57933401607</v>
      </c>
      <c r="AY68" s="58">
        <f t="shared" si="22"/>
        <v>2218260.4212184851</v>
      </c>
    </row>
    <row r="69" spans="1:51" x14ac:dyDescent="0.35">
      <c r="A69" s="166"/>
      <c r="B69" s="165" t="s">
        <v>209</v>
      </c>
      <c r="C69" s="172" t="s">
        <v>63</v>
      </c>
      <c r="D69" s="172" t="s">
        <v>548</v>
      </c>
      <c r="E69" s="173">
        <f>VLOOKUP(B69,PopUC!$B$4:$D$117,3,FALSE)</f>
        <v>23411</v>
      </c>
      <c r="F69" s="195">
        <f>VLOOKUP(B69,PopUC!$B$4:$G$117,6,FALSE)</f>
        <v>148314.62902149698</v>
      </c>
      <c r="G69" s="196">
        <f>VLOOKUP(B69,'K_1.1'!$B$4:$H$127,6,FALSE)</f>
        <v>3</v>
      </c>
      <c r="H69" s="195">
        <f>VLOOKUP(B69,'K_1.1'!$B$4:$H$127,7,FALSE)</f>
        <v>25116.110349127182</v>
      </c>
      <c r="I69" s="196" t="str">
        <f>VLOOKUP(B69,'K_1.2'!$B$4:$H$127,6,FALSE)</f>
        <v>1</v>
      </c>
      <c r="J69" s="195">
        <f>VLOOKUP(B69,'K_1.2'!$B$4:$H$127,7,FALSE)</f>
        <v>12163.720108695652</v>
      </c>
      <c r="K69" s="196" t="str">
        <f>VLOOKUP(B69,'K_2.1'!$B$4:$H$127,6,FALSE)</f>
        <v>3</v>
      </c>
      <c r="L69" s="195">
        <f>VLOOKUP(B69,'K_2.1'!$B$4:$H$127,7,FALSE)</f>
        <v>25433.232954545456</v>
      </c>
      <c r="M69" s="197" t="str">
        <f>VLOOKUP(B69,'K_2.2'!$B$4:$H$127,6,FALSE)</f>
        <v>1</v>
      </c>
      <c r="N69" s="195">
        <f>VLOOKUP(B69,'K_2.2'!$B$4:$H$127,7,FALSE)</f>
        <v>10624.008702531646</v>
      </c>
      <c r="O69" s="197" t="str">
        <f>VLOOKUP(B69,K_3!$B$4:$H$127,6,FALSE)</f>
        <v>1</v>
      </c>
      <c r="P69" s="195">
        <f>VLOOKUP(B69,K_3!$B$4:$H$127,7,FALSE)</f>
        <v>12621.002819548872</v>
      </c>
      <c r="Q69" s="195">
        <f>VLOOKUP(B69,'K_4.1'!$B$4:$H$115,6,FALSE)</f>
        <v>0</v>
      </c>
      <c r="R69" s="195">
        <f>VLOOKUP(B69,'K_4.1'!$B$4:$H$115,7,FALSE)</f>
        <v>0</v>
      </c>
      <c r="S69" s="195">
        <f>VLOOKUP(B69,'K_4.2'!$B$4:$H$127,6,FALSE)</f>
        <v>0.5</v>
      </c>
      <c r="T69" s="195">
        <f>VLOOKUP(B69,'K_4.2'!$B$4:$H$127,7,FALSE)</f>
        <v>10426.045807453416</v>
      </c>
      <c r="U69" s="198">
        <f>VLOOKUP(B69,K_5!$B$4:$H$131,6,FALSE)</f>
        <v>4</v>
      </c>
      <c r="V69" s="195">
        <f>VLOOKUP(B69,K_5!$B$4:$H$131,7,FALSE)</f>
        <v>37827.456338028169</v>
      </c>
      <c r="W69" s="198" t="str">
        <f>VLOOKUP(B69,K_6!$B$4:$H$127,6,FALSE)</f>
        <v>3</v>
      </c>
      <c r="X69" s="195">
        <f>VLOOKUP(B69,K_6!$B$4:$H$127,7,FALSE)</f>
        <v>35588.552120141343</v>
      </c>
      <c r="Y69" s="198">
        <f>VLOOKUP(B69,K_7!$B$4:$H$124,6,FALSE)</f>
        <v>3</v>
      </c>
      <c r="Z69" s="195">
        <f>VLOOKUP(B69,K_7!$B$4:$H$124,7,FALSE)</f>
        <v>44762.49</v>
      </c>
      <c r="AA69" s="198">
        <f>VLOOKUP(B69,K_8!$B$4:$H$124,6,FALSE)</f>
        <v>9</v>
      </c>
      <c r="AB69" s="195">
        <f>VLOOKUP(B69,K_8!$B$4:$H$124,7,FALSE)</f>
        <v>99064.527049180324</v>
      </c>
      <c r="AC69" s="195">
        <f>VLOOKUP(B69,'K_9.1'!$B$4:$G$121,5,FALSE)</f>
        <v>5</v>
      </c>
      <c r="AD69" s="195">
        <f>VLOOKUP(B69,'K_9.1'!$B$4:$G$121,6,FALSE)</f>
        <v>32263.823480118896</v>
      </c>
      <c r="AE69" s="195">
        <f>VLOOKUP(B69,'K_9.2'!$B$4:$G$121,5,FALSE)</f>
        <v>4.8571428571428568</v>
      </c>
      <c r="AF69" s="195">
        <f>VLOOKUP(B69,'K_9.2'!$B$4:$G$121,6,FALSE)</f>
        <v>33152.664643097734</v>
      </c>
      <c r="AG69" s="198">
        <f>VLOOKUP(B69,'K_9.3'!$B$4:$H$124,6,FALSE)</f>
        <v>5</v>
      </c>
      <c r="AH69" s="195">
        <f>VLOOKUP(B69,'K_9.3'!$B$4:$H$124,7,FALSE)</f>
        <v>30519.879545454547</v>
      </c>
      <c r="AI69" s="198" t="str">
        <f>VLOOKUP(B69,'K_10.1'!$B$4:$H$124,6,FALSE)</f>
        <v>5</v>
      </c>
      <c r="AJ69" s="195">
        <f>VLOOKUP(B69,'K_10.1'!$B$4:$H$124,7,FALSE)</f>
        <v>44882.175802139034</v>
      </c>
      <c r="AK69" s="198">
        <f>VLOOKUP(B69,'K_10.2'!$B$4:$K$124,9,FALSE)</f>
        <v>5</v>
      </c>
      <c r="AL69" s="195">
        <f>VLOOKUP(B69,'K_10.2'!$B$4:$K$124,10,FALSE)</f>
        <v>45285.792491007196</v>
      </c>
      <c r="AM69" s="195">
        <f t="shared" si="14"/>
        <v>53.357142857142861</v>
      </c>
      <c r="AN69" s="199">
        <f t="shared" si="15"/>
        <v>499731.48221106944</v>
      </c>
      <c r="AO69" s="199">
        <f t="shared" si="16"/>
        <v>648046.11123256641</v>
      </c>
      <c r="AP69" s="174">
        <f t="shared" si="17"/>
        <v>1872880</v>
      </c>
      <c r="AQ69" s="175">
        <f t="shared" si="18"/>
        <v>-1224833.8887674336</v>
      </c>
      <c r="AR69" s="174">
        <v>53.357142857142861</v>
      </c>
      <c r="AS69" s="175">
        <f t="shared" si="20"/>
        <v>61205.276154616578</v>
      </c>
      <c r="AT69" s="174">
        <f t="shared" si="23"/>
        <v>709251.38738718303</v>
      </c>
      <c r="AU69" s="175">
        <f t="shared" si="19"/>
        <v>-1163628.612612817</v>
      </c>
      <c r="AV69" s="174">
        <v>53.357142857142861</v>
      </c>
      <c r="AW69" s="175">
        <f t="shared" si="21"/>
        <v>3188.7195030396119</v>
      </c>
      <c r="AX69" s="182">
        <v>712440.10689022264</v>
      </c>
      <c r="AY69" s="58">
        <f t="shared" si="22"/>
        <v>2246252.0132001224</v>
      </c>
    </row>
    <row r="70" spans="1:51" x14ac:dyDescent="0.35">
      <c r="A70" s="166"/>
      <c r="B70" s="165" t="s">
        <v>210</v>
      </c>
      <c r="C70" s="172" t="s">
        <v>64</v>
      </c>
      <c r="D70" s="172" t="s">
        <v>548</v>
      </c>
      <c r="E70" s="173">
        <f>VLOOKUP(B70,PopUC!$B$4:$D$117,3,FALSE)</f>
        <v>42051</v>
      </c>
      <c r="F70" s="195">
        <f>VLOOKUP(B70,PopUC!$B$4:$G$117,6,FALSE)</f>
        <v>254634.92081451198</v>
      </c>
      <c r="G70" s="196">
        <f>VLOOKUP(B70,'K_1.1'!$B$4:$H$127,6,FALSE)</f>
        <v>3</v>
      </c>
      <c r="H70" s="195">
        <f>VLOOKUP(B70,'K_1.1'!$B$4:$H$127,7,FALSE)</f>
        <v>25116.110349127182</v>
      </c>
      <c r="I70" s="196" t="str">
        <f>VLOOKUP(B70,'K_1.2'!$B$4:$H$127,6,FALSE)</f>
        <v>2</v>
      </c>
      <c r="J70" s="195">
        <f>VLOOKUP(B70,'K_1.2'!$B$4:$H$127,7,FALSE)</f>
        <v>24327.440217391304</v>
      </c>
      <c r="K70" s="196" t="str">
        <f>VLOOKUP(B70,'K_2.1'!$B$4:$H$127,6,FALSE)</f>
        <v>3</v>
      </c>
      <c r="L70" s="195">
        <f>VLOOKUP(B70,'K_2.1'!$B$4:$H$127,7,FALSE)</f>
        <v>25433.232954545456</v>
      </c>
      <c r="M70" s="197" t="str">
        <f>VLOOKUP(B70,'K_2.2'!$B$4:$H$127,6,FALSE)</f>
        <v>1</v>
      </c>
      <c r="N70" s="195">
        <f>VLOOKUP(B70,'K_2.2'!$B$4:$H$127,7,FALSE)</f>
        <v>10624.008702531646</v>
      </c>
      <c r="O70" s="197" t="str">
        <f>VLOOKUP(B70,K_3!$B$4:$H$127,6,FALSE)</f>
        <v>1</v>
      </c>
      <c r="P70" s="195">
        <f>VLOOKUP(B70,K_3!$B$4:$H$127,7,FALSE)</f>
        <v>12621.002819548872</v>
      </c>
      <c r="Q70" s="195">
        <f>VLOOKUP(B70,'K_4.1'!$B$4:$H$115,6,FALSE)</f>
        <v>0.5</v>
      </c>
      <c r="R70" s="195">
        <f>VLOOKUP(B70,'K_4.1'!$B$4:$H$115,7,FALSE)</f>
        <v>9024.6955645161288</v>
      </c>
      <c r="S70" s="195">
        <f>VLOOKUP(B70,'K_4.2'!$B$4:$H$127,6,FALSE)</f>
        <v>0</v>
      </c>
      <c r="T70" s="195">
        <f>VLOOKUP(B70,'K_4.2'!$B$4:$H$127,7,FALSE)</f>
        <v>0</v>
      </c>
      <c r="U70" s="198">
        <f>VLOOKUP(B70,K_5!$B$4:$H$131,6,FALSE)</f>
        <v>4</v>
      </c>
      <c r="V70" s="195">
        <f>VLOOKUP(B70,K_5!$B$4:$H$131,7,FALSE)</f>
        <v>37827.456338028169</v>
      </c>
      <c r="W70" s="198" t="str">
        <f>VLOOKUP(B70,K_6!$B$4:$H$127,6,FALSE)</f>
        <v>1</v>
      </c>
      <c r="X70" s="195">
        <f>VLOOKUP(B70,K_6!$B$4:$H$127,7,FALSE)</f>
        <v>11862.850706713782</v>
      </c>
      <c r="Y70" s="198">
        <f>VLOOKUP(B70,K_7!$B$4:$H$124,6,FALSE)</f>
        <v>3</v>
      </c>
      <c r="Z70" s="195">
        <f>VLOOKUP(B70,K_7!$B$4:$H$124,7,FALSE)</f>
        <v>44762.49</v>
      </c>
      <c r="AA70" s="198">
        <f>VLOOKUP(B70,K_8!$B$4:$H$124,6,FALSE)</f>
        <v>12</v>
      </c>
      <c r="AB70" s="195">
        <f>VLOOKUP(B70,K_8!$B$4:$H$124,7,FALSE)</f>
        <v>132086.03606557377</v>
      </c>
      <c r="AC70" s="195">
        <f>VLOOKUP(B70,'K_9.1'!$B$4:$G$121,5,FALSE)</f>
        <v>2.9</v>
      </c>
      <c r="AD70" s="195">
        <f>VLOOKUP(B70,'K_9.1'!$B$4:$G$121,6,FALSE)</f>
        <v>18713.017618468959</v>
      </c>
      <c r="AE70" s="195">
        <f>VLOOKUP(B70,'K_9.2'!$B$4:$G$121,5,FALSE)</f>
        <v>2.6</v>
      </c>
      <c r="AF70" s="195">
        <f>VLOOKUP(B70,'K_9.2'!$B$4:$G$121,6,FALSE)</f>
        <v>17746.426367775846</v>
      </c>
      <c r="AG70" s="198">
        <f>VLOOKUP(B70,'K_9.3'!$B$4:$H$124,6,FALSE)</f>
        <v>5</v>
      </c>
      <c r="AH70" s="195">
        <f>VLOOKUP(B70,'K_9.3'!$B$4:$H$124,7,FALSE)</f>
        <v>30519.879545454547</v>
      </c>
      <c r="AI70" s="198" t="str">
        <f>VLOOKUP(B70,'K_10.1'!$B$4:$H$124,6,FALSE)</f>
        <v>5</v>
      </c>
      <c r="AJ70" s="195">
        <f>VLOOKUP(B70,'K_10.1'!$B$4:$H$124,7,FALSE)</f>
        <v>44882.175802139034</v>
      </c>
      <c r="AK70" s="198">
        <f>VLOOKUP(B70,'K_10.2'!$B$4:$K$124,9,FALSE)</f>
        <v>5</v>
      </c>
      <c r="AL70" s="195">
        <f>VLOOKUP(B70,'K_10.2'!$B$4:$K$124,10,FALSE)</f>
        <v>45285.792491007196</v>
      </c>
      <c r="AM70" s="195">
        <f t="shared" ref="AM70:AM101" si="24">AK70+AI70+AG70+AE70+AC70+AA70+Y70+W70+U70+S70+Q70+O70+M70+K70+I70+G70</f>
        <v>51</v>
      </c>
      <c r="AN70" s="199">
        <f t="shared" ref="AN70:AN101" si="25">+H70+J70+L70+N70+P70+R70+T70+V70+X70+Z70+AB70+AD70+AF70+AH70+AJ70+AL70</f>
        <v>490832.61554282182</v>
      </c>
      <c r="AO70" s="199">
        <f t="shared" ref="AO70:AO101" si="26">F70+H70+J70+L70+N70+P70+R70+T70+V70+X70+Z70+AB70+AD70+AF70+AH70+AJ70+AL70</f>
        <v>745467.53635733388</v>
      </c>
      <c r="AP70" s="174">
        <f t="shared" ref="AP70:AP101" si="27">E70*20*4</f>
        <v>3364080</v>
      </c>
      <c r="AQ70" s="175">
        <f t="shared" ref="AQ70:AQ101" si="28">AO70-AP70</f>
        <v>-2618612.4636426661</v>
      </c>
      <c r="AR70" s="174">
        <v>51</v>
      </c>
      <c r="AS70" s="175">
        <f t="shared" si="20"/>
        <v>58501.428613649579</v>
      </c>
      <c r="AT70" s="174">
        <f t="shared" si="23"/>
        <v>803968.96497098345</v>
      </c>
      <c r="AU70" s="175">
        <f t="shared" ref="AU70:AU101" si="29">AT70-AP70</f>
        <v>-2560111.0350290164</v>
      </c>
      <c r="AV70" s="174">
        <v>51</v>
      </c>
      <c r="AW70" s="175">
        <f t="shared" si="21"/>
        <v>3047.8523763993076</v>
      </c>
      <c r="AX70" s="182">
        <v>807016.81734738278</v>
      </c>
      <c r="AY70" s="58">
        <f t="shared" si="22"/>
        <v>2376166.3966813991</v>
      </c>
    </row>
    <row r="71" spans="1:51" x14ac:dyDescent="0.35">
      <c r="A71" s="166"/>
      <c r="B71" s="165" t="s">
        <v>211</v>
      </c>
      <c r="C71" s="172" t="s">
        <v>65</v>
      </c>
      <c r="D71" s="172" t="s">
        <v>548</v>
      </c>
      <c r="E71" s="173">
        <f>VLOOKUP(B71,PopUC!$B$4:$D$117,3,FALSE)</f>
        <v>11216</v>
      </c>
      <c r="F71" s="195">
        <f>VLOOKUP(B71,PopUC!$B$4:$G$117,6,FALSE)</f>
        <v>79902.562906262741</v>
      </c>
      <c r="G71" s="196">
        <f>VLOOKUP(B71,'K_1.1'!$B$4:$H$127,6,FALSE)</f>
        <v>5</v>
      </c>
      <c r="H71" s="195">
        <f>VLOOKUP(B71,'K_1.1'!$B$4:$H$127,7,FALSE)</f>
        <v>41860.183915211972</v>
      </c>
      <c r="I71" s="196" t="str">
        <f>VLOOKUP(B71,'K_1.2'!$B$4:$H$127,6,FALSE)</f>
        <v>1</v>
      </c>
      <c r="J71" s="195">
        <f>VLOOKUP(B71,'K_1.2'!$B$4:$H$127,7,FALSE)</f>
        <v>12163.720108695652</v>
      </c>
      <c r="K71" s="196" t="str">
        <f>VLOOKUP(B71,'K_2.1'!$B$4:$H$127,6,FALSE)</f>
        <v>4</v>
      </c>
      <c r="L71" s="195">
        <f>VLOOKUP(B71,'K_2.1'!$B$4:$H$127,7,FALSE)</f>
        <v>33910.977272727272</v>
      </c>
      <c r="M71" s="197" t="str">
        <f>VLOOKUP(B71,'K_2.2'!$B$4:$H$127,6,FALSE)</f>
        <v>1</v>
      </c>
      <c r="N71" s="195">
        <f>VLOOKUP(B71,'K_2.2'!$B$4:$H$127,7,FALSE)</f>
        <v>10624.008702531646</v>
      </c>
      <c r="O71" s="197" t="str">
        <f>VLOOKUP(B71,K_3!$B$4:$H$127,6,FALSE)</f>
        <v>1</v>
      </c>
      <c r="P71" s="195">
        <f>VLOOKUP(B71,K_3!$B$4:$H$127,7,FALSE)</f>
        <v>12621.002819548872</v>
      </c>
      <c r="Q71" s="195">
        <f>VLOOKUP(B71,'K_4.1'!$B$4:$H$115,6,FALSE)</f>
        <v>1.5</v>
      </c>
      <c r="R71" s="195">
        <f>VLOOKUP(B71,'K_4.1'!$B$4:$H$115,7,FALSE)</f>
        <v>27074.086693548386</v>
      </c>
      <c r="S71" s="195">
        <f>VLOOKUP(B71,'K_4.2'!$B$4:$H$127,6,FALSE)</f>
        <v>1.5</v>
      </c>
      <c r="T71" s="195">
        <f>VLOOKUP(B71,'K_4.2'!$B$4:$H$127,7,FALSE)</f>
        <v>31278.137422360247</v>
      </c>
      <c r="U71" s="198">
        <f>VLOOKUP(B71,K_5!$B$4:$H$131,6,FALSE)</f>
        <v>1</v>
      </c>
      <c r="V71" s="195">
        <f>VLOOKUP(B71,K_5!$B$4:$H$131,7,FALSE)</f>
        <v>9456.8640845070422</v>
      </c>
      <c r="W71" s="198" t="str">
        <f>VLOOKUP(B71,K_6!$B$4:$H$127,6,FALSE)</f>
        <v>4</v>
      </c>
      <c r="X71" s="195">
        <f>VLOOKUP(B71,K_6!$B$4:$H$127,7,FALSE)</f>
        <v>47451.402826855126</v>
      </c>
      <c r="Y71" s="198">
        <f>VLOOKUP(B71,K_7!$B$4:$H$124,6,FALSE)</f>
        <v>3</v>
      </c>
      <c r="Z71" s="195">
        <f>VLOOKUP(B71,K_7!$B$4:$H$124,7,FALSE)</f>
        <v>44762.49</v>
      </c>
      <c r="AA71" s="198">
        <f>VLOOKUP(B71,K_8!$B$4:$H$124,6,FALSE)</f>
        <v>12</v>
      </c>
      <c r="AB71" s="195">
        <f>VLOOKUP(B71,K_8!$B$4:$H$124,7,FALSE)</f>
        <v>132086.03606557377</v>
      </c>
      <c r="AC71" s="195">
        <f>VLOOKUP(B71,'K_9.1'!$B$4:$G$121,5,FALSE)</f>
        <v>5</v>
      </c>
      <c r="AD71" s="195">
        <f>VLOOKUP(B71,'K_9.1'!$B$4:$G$121,6,FALSE)</f>
        <v>32263.823480118896</v>
      </c>
      <c r="AE71" s="195">
        <f>VLOOKUP(B71,'K_9.2'!$B$4:$G$121,5,FALSE)</f>
        <v>5</v>
      </c>
      <c r="AF71" s="195">
        <f>VLOOKUP(B71,'K_9.2'!$B$4:$G$121,6,FALSE)</f>
        <v>34127.74301495355</v>
      </c>
      <c r="AG71" s="198">
        <f>VLOOKUP(B71,'K_9.3'!$B$4:$H$124,6,FALSE)</f>
        <v>5</v>
      </c>
      <c r="AH71" s="195">
        <f>VLOOKUP(B71,'K_9.3'!$B$4:$H$124,7,FALSE)</f>
        <v>30519.879545454547</v>
      </c>
      <c r="AI71" s="198" t="str">
        <f>VLOOKUP(B71,'K_10.1'!$B$4:$H$124,6,FALSE)</f>
        <v>5</v>
      </c>
      <c r="AJ71" s="195">
        <f>VLOOKUP(B71,'K_10.1'!$B$4:$H$124,7,FALSE)</f>
        <v>44882.175802139034</v>
      </c>
      <c r="AK71" s="198">
        <f>VLOOKUP(B71,'K_10.2'!$B$4:$K$124,9,FALSE)</f>
        <v>5</v>
      </c>
      <c r="AL71" s="195">
        <f>VLOOKUP(B71,'K_10.2'!$B$4:$K$124,10,FALSE)</f>
        <v>45285.792491007196</v>
      </c>
      <c r="AM71" s="195">
        <f t="shared" si="24"/>
        <v>60</v>
      </c>
      <c r="AN71" s="199">
        <f t="shared" si="25"/>
        <v>590368.32424523321</v>
      </c>
      <c r="AO71" s="199">
        <f t="shared" si="26"/>
        <v>670270.8871514959</v>
      </c>
      <c r="AP71" s="174">
        <f t="shared" si="27"/>
        <v>897280</v>
      </c>
      <c r="AQ71" s="175">
        <f t="shared" si="28"/>
        <v>-227009.1128485041</v>
      </c>
      <c r="AR71" s="174">
        <v>60</v>
      </c>
      <c r="AS71" s="175">
        <f t="shared" si="20"/>
        <v>68825.21013370539</v>
      </c>
      <c r="AT71" s="174">
        <f t="shared" si="23"/>
        <v>739096.09728520131</v>
      </c>
      <c r="AU71" s="175">
        <f t="shared" si="29"/>
        <v>-158183.90271479869</v>
      </c>
      <c r="AV71" s="174">
        <v>60</v>
      </c>
      <c r="AW71" s="175">
        <f t="shared" si="21"/>
        <v>3585.7086781168323</v>
      </c>
      <c r="AX71" s="182">
        <v>742681.8059633181</v>
      </c>
      <c r="AY71" s="58">
        <f t="shared" si="22"/>
        <v>1561041.9128535409</v>
      </c>
    </row>
    <row r="72" spans="1:51" x14ac:dyDescent="0.35">
      <c r="A72" s="166"/>
      <c r="B72" s="165" t="s">
        <v>212</v>
      </c>
      <c r="C72" s="172" t="s">
        <v>66</v>
      </c>
      <c r="D72" s="172" t="s">
        <v>548</v>
      </c>
      <c r="E72" s="173">
        <f>VLOOKUP(B72,PopUC!$B$4:$D$117,3,FALSE)</f>
        <v>30142</v>
      </c>
      <c r="F72" s="195">
        <f>VLOOKUP(B72,PopUC!$B$4:$G$117,6,FALSE)</f>
        <v>173736.91118996474</v>
      </c>
      <c r="G72" s="196">
        <f>VLOOKUP(B72,'K_1.1'!$B$4:$H$127,6,FALSE)</f>
        <v>1</v>
      </c>
      <c r="H72" s="195">
        <f>VLOOKUP(B72,'K_1.1'!$B$4:$H$127,7,FALSE)</f>
        <v>8372.0367830423947</v>
      </c>
      <c r="I72" s="196" t="str">
        <f>VLOOKUP(B72,'K_1.2'!$B$4:$H$127,6,FALSE)</f>
        <v>5</v>
      </c>
      <c r="J72" s="195">
        <f>VLOOKUP(B72,'K_1.2'!$B$4:$H$127,7,FALSE)</f>
        <v>60818.600543478264</v>
      </c>
      <c r="K72" s="196" t="str">
        <f>VLOOKUP(B72,'K_2.1'!$B$4:$H$127,6,FALSE)</f>
        <v>1</v>
      </c>
      <c r="L72" s="195">
        <f>VLOOKUP(B72,'K_2.1'!$B$4:$H$127,7,FALSE)</f>
        <v>8477.744318181818</v>
      </c>
      <c r="M72" s="197" t="str">
        <f>VLOOKUP(B72,'K_2.2'!$B$4:$H$127,6,FALSE)</f>
        <v>5</v>
      </c>
      <c r="N72" s="195">
        <f>VLOOKUP(B72,'K_2.2'!$B$4:$H$127,7,FALSE)</f>
        <v>53120.043512658231</v>
      </c>
      <c r="O72" s="197" t="str">
        <f>VLOOKUP(B72,K_3!$B$4:$H$127,6,FALSE)</f>
        <v>1</v>
      </c>
      <c r="P72" s="195">
        <f>VLOOKUP(B72,K_3!$B$4:$H$127,7,FALSE)</f>
        <v>12621.002819548872</v>
      </c>
      <c r="Q72" s="195">
        <f>VLOOKUP(B72,'K_4.1'!$B$4:$H$115,6,FALSE)</f>
        <v>0</v>
      </c>
      <c r="R72" s="195">
        <f>VLOOKUP(B72,'K_4.1'!$B$4:$H$115,7,FALSE)</f>
        <v>0</v>
      </c>
      <c r="S72" s="195">
        <f>VLOOKUP(B72,'K_4.2'!$B$4:$H$127,6,FALSE)</f>
        <v>0</v>
      </c>
      <c r="T72" s="195">
        <f>VLOOKUP(B72,'K_4.2'!$B$4:$H$127,7,FALSE)</f>
        <v>0</v>
      </c>
      <c r="U72" s="198">
        <f>VLOOKUP(B72,K_5!$B$4:$H$131,6,FALSE)</f>
        <v>2</v>
      </c>
      <c r="V72" s="195">
        <f>VLOOKUP(B72,K_5!$B$4:$H$131,7,FALSE)</f>
        <v>18913.728169014084</v>
      </c>
      <c r="W72" s="198" t="str">
        <f>VLOOKUP(B72,K_6!$B$4:$H$127,6,FALSE)</f>
        <v>1</v>
      </c>
      <c r="X72" s="195">
        <f>VLOOKUP(B72,K_6!$B$4:$H$127,7,FALSE)</f>
        <v>11862.850706713782</v>
      </c>
      <c r="Y72" s="198">
        <f>VLOOKUP(B72,K_7!$B$4:$H$124,6,FALSE)</f>
        <v>3</v>
      </c>
      <c r="Z72" s="195">
        <f>VLOOKUP(B72,K_7!$B$4:$H$124,7,FALSE)</f>
        <v>44762.49</v>
      </c>
      <c r="AA72" s="198">
        <f>VLOOKUP(B72,K_8!$B$4:$H$124,6,FALSE)</f>
        <v>6</v>
      </c>
      <c r="AB72" s="195">
        <f>VLOOKUP(B72,K_8!$B$4:$H$124,7,FALSE)</f>
        <v>66043.018032786887</v>
      </c>
      <c r="AC72" s="195">
        <f>VLOOKUP(B72,'K_9.1'!$B$4:$G$121,5,FALSE)</f>
        <v>4</v>
      </c>
      <c r="AD72" s="195">
        <f>VLOOKUP(B72,'K_9.1'!$B$4:$G$121,6,FALSE)</f>
        <v>25811.058784095116</v>
      </c>
      <c r="AE72" s="195">
        <f>VLOOKUP(B72,'K_9.2'!$B$4:$G$121,5,FALSE)</f>
        <v>4.5454545454545459</v>
      </c>
      <c r="AF72" s="195">
        <f>VLOOKUP(B72,'K_9.2'!$B$4:$G$121,6,FALSE)</f>
        <v>31025.220922685046</v>
      </c>
      <c r="AG72" s="198">
        <f>VLOOKUP(B72,'K_9.3'!$B$4:$H$124,6,FALSE)</f>
        <v>5</v>
      </c>
      <c r="AH72" s="195">
        <f>VLOOKUP(B72,'K_9.3'!$B$4:$H$124,7,FALSE)</f>
        <v>30519.879545454547</v>
      </c>
      <c r="AI72" s="198" t="str">
        <f>VLOOKUP(B72,'K_10.1'!$B$4:$H$124,6,FALSE)</f>
        <v>5</v>
      </c>
      <c r="AJ72" s="195">
        <f>VLOOKUP(B72,'K_10.1'!$B$4:$H$124,7,FALSE)</f>
        <v>44882.175802139034</v>
      </c>
      <c r="AK72" s="198">
        <f>VLOOKUP(B72,'K_10.2'!$B$4:$K$124,9,FALSE)</f>
        <v>5</v>
      </c>
      <c r="AL72" s="195">
        <f>VLOOKUP(B72,'K_10.2'!$B$4:$K$124,10,FALSE)</f>
        <v>45285.792491007196</v>
      </c>
      <c r="AM72" s="195">
        <f t="shared" si="24"/>
        <v>48.545454545454547</v>
      </c>
      <c r="AN72" s="199">
        <f t="shared" si="25"/>
        <v>462515.64243080525</v>
      </c>
      <c r="AO72" s="199">
        <f t="shared" si="26"/>
        <v>636252.55362077011</v>
      </c>
      <c r="AP72" s="174">
        <f t="shared" si="27"/>
        <v>2411360</v>
      </c>
      <c r="AQ72" s="175">
        <f t="shared" si="28"/>
        <v>-1775107.4463792299</v>
      </c>
      <c r="AR72" s="174">
        <v>48.545454545454547</v>
      </c>
      <c r="AS72" s="175">
        <f t="shared" si="20"/>
        <v>55685.851835452537</v>
      </c>
      <c r="AT72" s="174">
        <f t="shared" si="23"/>
        <v>691938.40545622259</v>
      </c>
      <c r="AU72" s="175">
        <f t="shared" si="29"/>
        <v>-1719421.5945437774</v>
      </c>
      <c r="AV72" s="174">
        <v>48.545454545454547</v>
      </c>
      <c r="AW72" s="175">
        <f t="shared" si="21"/>
        <v>2901.1642941127097</v>
      </c>
      <c r="AX72" s="182">
        <v>694839.5697503353</v>
      </c>
      <c r="AY72" s="58">
        <f t="shared" si="22"/>
        <v>2104411.1030450324</v>
      </c>
    </row>
    <row r="73" spans="1:51" x14ac:dyDescent="0.35">
      <c r="A73" s="166"/>
      <c r="B73" s="165" t="s">
        <v>213</v>
      </c>
      <c r="C73" s="172" t="s">
        <v>67</v>
      </c>
      <c r="D73" s="172" t="s">
        <v>548</v>
      </c>
      <c r="E73" s="173">
        <f>VLOOKUP(B73,PopUC!$B$4:$D$117,3,FALSE)</f>
        <v>14235</v>
      </c>
      <c r="F73" s="195">
        <f>VLOOKUP(B73,PopUC!$B$4:$G$117,6,FALSE)</f>
        <v>102536.63561016919</v>
      </c>
      <c r="G73" s="196">
        <f>VLOOKUP(B73,'K_1.1'!$B$4:$H$127,6,FALSE)</f>
        <v>4</v>
      </c>
      <c r="H73" s="195">
        <f>VLOOKUP(B73,'K_1.1'!$B$4:$H$127,7,FALSE)</f>
        <v>33488.147132169579</v>
      </c>
      <c r="I73" s="196" t="str">
        <f>VLOOKUP(B73,'K_1.2'!$B$4:$H$127,6,FALSE)</f>
        <v>1</v>
      </c>
      <c r="J73" s="195">
        <f>VLOOKUP(B73,'K_1.2'!$B$4:$H$127,7,FALSE)</f>
        <v>12163.720108695652</v>
      </c>
      <c r="K73" s="196" t="str">
        <f>VLOOKUP(B73,'K_2.1'!$B$4:$H$127,6,FALSE)</f>
        <v>3</v>
      </c>
      <c r="L73" s="195">
        <f>VLOOKUP(B73,'K_2.1'!$B$4:$H$127,7,FALSE)</f>
        <v>25433.232954545456</v>
      </c>
      <c r="M73" s="197" t="str">
        <f>VLOOKUP(B73,'K_2.2'!$B$4:$H$127,6,FALSE)</f>
        <v>1</v>
      </c>
      <c r="N73" s="195">
        <f>VLOOKUP(B73,'K_2.2'!$B$4:$H$127,7,FALSE)</f>
        <v>10624.008702531646</v>
      </c>
      <c r="O73" s="197" t="str">
        <f>VLOOKUP(B73,K_3!$B$4:$H$127,6,FALSE)</f>
        <v>5</v>
      </c>
      <c r="P73" s="195">
        <f>VLOOKUP(B73,K_3!$B$4:$H$127,7,FALSE)</f>
        <v>63105.014097744359</v>
      </c>
      <c r="Q73" s="195">
        <f>VLOOKUP(B73,'K_4.1'!$B$4:$H$115,6,FALSE)</f>
        <v>2.5</v>
      </c>
      <c r="R73" s="195">
        <f>VLOOKUP(B73,'K_4.1'!$B$4:$H$115,7,FALSE)</f>
        <v>45123.477822580644</v>
      </c>
      <c r="S73" s="195">
        <f>VLOOKUP(B73,'K_4.2'!$B$4:$H$127,6,FALSE)</f>
        <v>2.5</v>
      </c>
      <c r="T73" s="195">
        <f>VLOOKUP(B73,'K_4.2'!$B$4:$H$127,7,FALSE)</f>
        <v>52130.229037267083</v>
      </c>
      <c r="U73" s="198">
        <f>VLOOKUP(B73,K_5!$B$4:$H$131,6,FALSE)</f>
        <v>4</v>
      </c>
      <c r="V73" s="195">
        <f>VLOOKUP(B73,K_5!$B$4:$H$131,7,FALSE)</f>
        <v>37827.456338028169</v>
      </c>
      <c r="W73" s="198" t="str">
        <f>VLOOKUP(B73,K_6!$B$4:$H$127,6,FALSE)</f>
        <v>3</v>
      </c>
      <c r="X73" s="195">
        <f>VLOOKUP(B73,K_6!$B$4:$H$127,7,FALSE)</f>
        <v>35588.552120141343</v>
      </c>
      <c r="Y73" s="198">
        <f>VLOOKUP(B73,K_7!$B$4:$H$124,6,FALSE)</f>
        <v>6</v>
      </c>
      <c r="Z73" s="195">
        <f>VLOOKUP(B73,K_7!$B$4:$H$124,7,FALSE)</f>
        <v>89524.98</v>
      </c>
      <c r="AA73" s="198">
        <f>VLOOKUP(B73,K_8!$B$4:$H$124,6,FALSE)</f>
        <v>15</v>
      </c>
      <c r="AB73" s="195">
        <f>VLOOKUP(B73,K_8!$B$4:$H$124,7,FALSE)</f>
        <v>165107.54508196723</v>
      </c>
      <c r="AC73" s="195">
        <f>VLOOKUP(B73,'K_9.1'!$B$4:$G$121,5,FALSE)</f>
        <v>3.3333333333333335</v>
      </c>
      <c r="AD73" s="195">
        <f>VLOOKUP(B73,'K_9.1'!$B$4:$G$121,6,FALSE)</f>
        <v>21509.215653412597</v>
      </c>
      <c r="AE73" s="195">
        <f>VLOOKUP(B73,'K_9.2'!$B$4:$G$121,5,FALSE)</f>
        <v>3.3333333333333335</v>
      </c>
      <c r="AF73" s="195">
        <f>VLOOKUP(B73,'K_9.2'!$B$4:$G$121,6,FALSE)</f>
        <v>22751.828676635698</v>
      </c>
      <c r="AG73" s="198">
        <f>VLOOKUP(B73,'K_9.3'!$B$4:$H$124,6,FALSE)</f>
        <v>5</v>
      </c>
      <c r="AH73" s="195">
        <f>VLOOKUP(B73,'K_9.3'!$B$4:$H$124,7,FALSE)</f>
        <v>30519.879545454547</v>
      </c>
      <c r="AI73" s="198" t="str">
        <f>VLOOKUP(B73,'K_10.1'!$B$4:$H$124,6,FALSE)</f>
        <v>1</v>
      </c>
      <c r="AJ73" s="195">
        <f>VLOOKUP(B73,'K_10.1'!$B$4:$H$124,7,FALSE)</f>
        <v>8976.4351604278072</v>
      </c>
      <c r="AK73" s="198">
        <f>VLOOKUP(B73,'K_10.2'!$B$4:$K$124,9,FALSE)</f>
        <v>1</v>
      </c>
      <c r="AL73" s="195">
        <f>VLOOKUP(B73,'K_10.2'!$B$4:$K$124,10,FALSE)</f>
        <v>9057.1584982014392</v>
      </c>
      <c r="AM73" s="195">
        <f t="shared" si="24"/>
        <v>60.666666666666671</v>
      </c>
      <c r="AN73" s="199">
        <f t="shared" si="25"/>
        <v>662930.88092980324</v>
      </c>
      <c r="AO73" s="199">
        <f t="shared" si="26"/>
        <v>765467.51653997251</v>
      </c>
      <c r="AP73" s="174">
        <f t="shared" si="27"/>
        <v>1138800</v>
      </c>
      <c r="AQ73" s="175">
        <f t="shared" si="28"/>
        <v>-373332.48346002749</v>
      </c>
      <c r="AR73" s="174">
        <v>60.666666666666671</v>
      </c>
      <c r="AS73" s="175">
        <f t="shared" si="20"/>
        <v>69589.934690746551</v>
      </c>
      <c r="AT73" s="174">
        <f t="shared" si="23"/>
        <v>835057.4512307191</v>
      </c>
      <c r="AU73" s="175">
        <f t="shared" si="29"/>
        <v>-303742.5487692809</v>
      </c>
      <c r="AV73" s="174">
        <v>60.666666666666671</v>
      </c>
      <c r="AW73" s="175">
        <f t="shared" si="21"/>
        <v>3625.5498856514646</v>
      </c>
      <c r="AX73" s="182">
        <v>838683.00111637055</v>
      </c>
      <c r="AY73" s="58">
        <f t="shared" si="22"/>
        <v>2050244.8070796886</v>
      </c>
    </row>
    <row r="74" spans="1:51" x14ac:dyDescent="0.35">
      <c r="A74" s="167"/>
      <c r="B74" s="165" t="s">
        <v>214</v>
      </c>
      <c r="C74" s="176" t="s">
        <v>68</v>
      </c>
      <c r="D74" s="176" t="s">
        <v>548</v>
      </c>
      <c r="E74" s="177">
        <f>VLOOKUP(B74,PopUC!$B$4:$D$117,3,FALSE)</f>
        <v>5825</v>
      </c>
      <c r="F74" s="200">
        <f>VLOOKUP(B74,PopUC!$B$4:$G$117,6,FALSE)</f>
        <v>60447.566405719364</v>
      </c>
      <c r="G74" s="201">
        <f>VLOOKUP(B74,'K_1.1'!$B$4:$H$127,6,FALSE)</f>
        <v>4</v>
      </c>
      <c r="H74" s="200">
        <f>VLOOKUP(B74,'K_1.1'!$B$4:$H$127,7,FALSE)</f>
        <v>33488.147132169579</v>
      </c>
      <c r="I74" s="201" t="str">
        <f>VLOOKUP(B74,'K_1.2'!$B$4:$H$127,6,FALSE)</f>
        <v>4</v>
      </c>
      <c r="J74" s="200">
        <f>VLOOKUP(B74,'K_1.2'!$B$4:$H$127,7,FALSE)</f>
        <v>48654.880434782608</v>
      </c>
      <c r="K74" s="201" t="str">
        <f>VLOOKUP(B74,'K_2.1'!$B$4:$H$127,6,FALSE)</f>
        <v>4</v>
      </c>
      <c r="L74" s="200">
        <f>VLOOKUP(B74,'K_2.1'!$B$4:$H$127,7,FALSE)</f>
        <v>33910.977272727272</v>
      </c>
      <c r="M74" s="202" t="str">
        <f>VLOOKUP(B74,'K_2.2'!$B$4:$H$127,6,FALSE)</f>
        <v>5</v>
      </c>
      <c r="N74" s="200">
        <f>VLOOKUP(B74,'K_2.2'!$B$4:$H$127,7,FALSE)</f>
        <v>53120.043512658231</v>
      </c>
      <c r="O74" s="202" t="str">
        <f>VLOOKUP(B74,K_3!$B$4:$H$127,6,FALSE)</f>
        <v>1</v>
      </c>
      <c r="P74" s="200">
        <f>VLOOKUP(B74,K_3!$B$4:$H$127,7,FALSE)</f>
        <v>12621.002819548872</v>
      </c>
      <c r="Q74" s="200">
        <f>VLOOKUP(B74,'K_4.1'!$B$4:$H$115,6,FALSE)</f>
        <v>2.5</v>
      </c>
      <c r="R74" s="200">
        <f>VLOOKUP(B74,'K_4.1'!$B$4:$H$115,7,FALSE)</f>
        <v>45123.477822580644</v>
      </c>
      <c r="S74" s="200">
        <f>VLOOKUP(B74,'K_4.2'!$B$4:$H$127,6,FALSE)</f>
        <v>2.5</v>
      </c>
      <c r="T74" s="200">
        <f>VLOOKUP(B74,'K_4.2'!$B$4:$H$127,7,FALSE)</f>
        <v>52130.229037267083</v>
      </c>
      <c r="U74" s="203">
        <f>VLOOKUP(B74,K_5!$B$4:$H$131,6,FALSE)</f>
        <v>5</v>
      </c>
      <c r="V74" s="200">
        <f>VLOOKUP(B74,K_5!$B$4:$H$131,7,FALSE)</f>
        <v>47284.320422535209</v>
      </c>
      <c r="W74" s="203" t="str">
        <f>VLOOKUP(B74,K_6!$B$4:$H$127,6,FALSE)</f>
        <v>5</v>
      </c>
      <c r="X74" s="200">
        <f>VLOOKUP(B74,K_6!$B$4:$H$127,7,FALSE)</f>
        <v>59314.253533568903</v>
      </c>
      <c r="Y74" s="203">
        <f>VLOOKUP(B74,K_7!$B$4:$H$124,6,FALSE)</f>
        <v>15</v>
      </c>
      <c r="Z74" s="200">
        <f>VLOOKUP(B74,K_7!$B$4:$H$124,7,FALSE)</f>
        <v>223812.45</v>
      </c>
      <c r="AA74" s="203">
        <f>VLOOKUP(B74,K_8!$B$4:$H$124,6,FALSE)</f>
        <v>15</v>
      </c>
      <c r="AB74" s="200">
        <f>VLOOKUP(B74,K_8!$B$4:$H$124,7,FALSE)</f>
        <v>165107.54508196723</v>
      </c>
      <c r="AC74" s="200">
        <f>VLOOKUP(B74,'K_9.1'!$B$4:$G$121,5,FALSE)</f>
        <v>4.8</v>
      </c>
      <c r="AD74" s="200">
        <f>VLOOKUP(B74,'K_9.1'!$B$4:$G$121,6,FALSE)</f>
        <v>30973.270540914138</v>
      </c>
      <c r="AE74" s="200">
        <f>VLOOKUP(B74,'K_9.2'!$B$4:$G$121,5,FALSE)</f>
        <v>4.5999999999999996</v>
      </c>
      <c r="AF74" s="200">
        <f>VLOOKUP(B74,'K_9.2'!$B$4:$G$121,6,FALSE)</f>
        <v>31397.523573757262</v>
      </c>
      <c r="AG74" s="203">
        <f>VLOOKUP(B74,'K_9.3'!$B$4:$H$124,6,FALSE)</f>
        <v>5</v>
      </c>
      <c r="AH74" s="200">
        <f>VLOOKUP(B74,'K_9.3'!$B$4:$H$124,7,FALSE)</f>
        <v>30519.879545454547</v>
      </c>
      <c r="AI74" s="203" t="str">
        <f>VLOOKUP(B74,'K_10.1'!$B$4:$H$124,6,FALSE)</f>
        <v>5</v>
      </c>
      <c r="AJ74" s="200">
        <f>VLOOKUP(B74,'K_10.1'!$B$4:$H$124,7,FALSE)</f>
        <v>44882.175802139034</v>
      </c>
      <c r="AK74" s="203">
        <f>VLOOKUP(B74,'K_10.2'!$B$4:$K$124,9,FALSE)</f>
        <v>5</v>
      </c>
      <c r="AL74" s="200">
        <f>VLOOKUP(B74,'K_10.2'!$B$4:$K$124,10,FALSE)</f>
        <v>45285.792491007196</v>
      </c>
      <c r="AM74" s="200">
        <f t="shared" si="24"/>
        <v>87.4</v>
      </c>
      <c r="AN74" s="204">
        <f t="shared" si="25"/>
        <v>957625.96902307787</v>
      </c>
      <c r="AO74" s="204">
        <f t="shared" si="26"/>
        <v>1018073.5354287972</v>
      </c>
      <c r="AP74" s="178">
        <f t="shared" si="27"/>
        <v>466000</v>
      </c>
      <c r="AQ74" s="179">
        <f t="shared" si="28"/>
        <v>552073.53542879724</v>
      </c>
      <c r="AR74" s="178">
        <v>0</v>
      </c>
      <c r="AS74" s="179">
        <f t="shared" si="20"/>
        <v>0</v>
      </c>
      <c r="AT74" s="178">
        <v>466000</v>
      </c>
      <c r="AU74" s="179">
        <f t="shared" si="29"/>
        <v>0</v>
      </c>
      <c r="AV74" s="176"/>
      <c r="AW74" s="179">
        <f t="shared" si="21"/>
        <v>0</v>
      </c>
      <c r="AX74" s="186">
        <v>466000</v>
      </c>
      <c r="AY74" s="58">
        <f t="shared" si="22"/>
        <v>2759688.2961859107</v>
      </c>
    </row>
    <row r="75" spans="1:51" x14ac:dyDescent="0.35">
      <c r="A75" s="180" t="s">
        <v>138</v>
      </c>
      <c r="B75" s="165" t="s">
        <v>215</v>
      </c>
      <c r="C75" s="168" t="s">
        <v>69</v>
      </c>
      <c r="D75" s="168" t="s">
        <v>548</v>
      </c>
      <c r="E75" s="169">
        <f>VLOOKUP(B75,PopUC!$B$4:$D$117,3,FALSE)</f>
        <v>41665</v>
      </c>
      <c r="F75" s="190">
        <f>VLOOKUP(B75,PopUC!$B$4:$G$117,6,FALSE)</f>
        <v>227209.13175519963</v>
      </c>
      <c r="G75" s="191">
        <f>VLOOKUP(B75,'K_1.1'!$B$4:$H$127,6,FALSE)</f>
        <v>5</v>
      </c>
      <c r="H75" s="190">
        <f>VLOOKUP(B75,'K_1.1'!$B$4:$H$127,7,FALSE)</f>
        <v>41860.183915211972</v>
      </c>
      <c r="I75" s="191" t="str">
        <f>VLOOKUP(B75,'K_1.2'!$B$4:$H$127,6,FALSE)</f>
        <v>4</v>
      </c>
      <c r="J75" s="190">
        <f>VLOOKUP(B75,'K_1.2'!$B$4:$H$127,7,FALSE)</f>
        <v>48654.880434782608</v>
      </c>
      <c r="K75" s="191" t="str">
        <f>VLOOKUP(B75,'K_2.1'!$B$4:$H$127,6,FALSE)</f>
        <v>5</v>
      </c>
      <c r="L75" s="190">
        <f>VLOOKUP(B75,'K_2.1'!$B$4:$H$127,7,FALSE)</f>
        <v>42388.721590909088</v>
      </c>
      <c r="M75" s="192" t="str">
        <f>VLOOKUP(B75,'K_2.2'!$B$4:$H$127,6,FALSE)</f>
        <v>2</v>
      </c>
      <c r="N75" s="190">
        <f>VLOOKUP(B75,'K_2.2'!$B$4:$H$127,7,FALSE)</f>
        <v>21248.017405063292</v>
      </c>
      <c r="O75" s="192" t="str">
        <f>VLOOKUP(B75,K_3!$B$4:$H$127,6,FALSE)</f>
        <v>2</v>
      </c>
      <c r="P75" s="190">
        <f>VLOOKUP(B75,K_3!$B$4:$H$127,7,FALSE)</f>
        <v>25242.005639097744</v>
      </c>
      <c r="Q75" s="190">
        <f>VLOOKUP(B75,'K_4.1'!$B$4:$H$115,6,FALSE)</f>
        <v>0.5</v>
      </c>
      <c r="R75" s="190">
        <f>VLOOKUP(B75,'K_4.1'!$B$4:$H$115,7,FALSE)</f>
        <v>9024.6955645161288</v>
      </c>
      <c r="S75" s="190">
        <f>VLOOKUP(B75,'K_4.2'!$B$4:$H$127,6,FALSE)</f>
        <v>0.5</v>
      </c>
      <c r="T75" s="190">
        <f>VLOOKUP(B75,'K_4.2'!$B$4:$H$127,7,FALSE)</f>
        <v>10426.045807453416</v>
      </c>
      <c r="U75" s="193">
        <f>VLOOKUP(B75,K_5!$B$4:$H$131,6,FALSE)</f>
        <v>2</v>
      </c>
      <c r="V75" s="190">
        <f>VLOOKUP(B75,K_5!$B$4:$H$131,7,FALSE)</f>
        <v>18913.728169014084</v>
      </c>
      <c r="W75" s="193" t="str">
        <f>VLOOKUP(B75,K_6!$B$4:$H$127,6,FALSE)</f>
        <v>2</v>
      </c>
      <c r="X75" s="190">
        <f>VLOOKUP(B75,K_6!$B$4:$H$127,7,FALSE)</f>
        <v>23725.701413427563</v>
      </c>
      <c r="Y75" s="193">
        <f>VLOOKUP(B75,K_7!$B$4:$H$124,6,FALSE)</f>
        <v>3</v>
      </c>
      <c r="Z75" s="190">
        <f>VLOOKUP(B75,K_7!$B$4:$H$124,7,FALSE)</f>
        <v>44762.49</v>
      </c>
      <c r="AA75" s="193">
        <f>VLOOKUP(B75,K_8!$B$4:$H$124,6,FALSE)</f>
        <v>3</v>
      </c>
      <c r="AB75" s="190">
        <f>VLOOKUP(B75,K_8!$B$4:$H$124,7,FALSE)</f>
        <v>33021.509016393444</v>
      </c>
      <c r="AC75" s="190">
        <f>VLOOKUP(B75,'K_9.1'!$B$4:$G$121,5,FALSE)</f>
        <v>5</v>
      </c>
      <c r="AD75" s="190">
        <f>VLOOKUP(B75,'K_9.1'!$B$4:$G$121,6,FALSE)</f>
        <v>32263.823480118896</v>
      </c>
      <c r="AE75" s="190">
        <f>VLOOKUP(B75,'K_9.2'!$B$4:$G$121,5,FALSE)</f>
        <v>1.9285714285714286</v>
      </c>
      <c r="AF75" s="190">
        <f>VLOOKUP(B75,'K_9.2'!$B$4:$G$121,6,FALSE)</f>
        <v>13163.558020053513</v>
      </c>
      <c r="AG75" s="193">
        <f>VLOOKUP(B75,'K_9.3'!$B$4:$H$124,6,FALSE)</f>
        <v>0</v>
      </c>
      <c r="AH75" s="190">
        <f>VLOOKUP(B75,'K_9.3'!$B$4:$H$124,7,FALSE)</f>
        <v>0</v>
      </c>
      <c r="AI75" s="193" t="str">
        <f>VLOOKUP(B75,'K_10.1'!$B$4:$H$124,6,FALSE)</f>
        <v>5</v>
      </c>
      <c r="AJ75" s="190">
        <f>VLOOKUP(B75,'K_10.1'!$B$4:$H$124,7,FALSE)</f>
        <v>44882.175802139034</v>
      </c>
      <c r="AK75" s="193">
        <f>VLOOKUP(B75,'K_10.2'!$B$4:$K$124,9,FALSE)</f>
        <v>5</v>
      </c>
      <c r="AL75" s="190">
        <f>VLOOKUP(B75,'K_10.2'!$B$4:$K$124,10,FALSE)</f>
        <v>45285.792491007196</v>
      </c>
      <c r="AM75" s="190">
        <f t="shared" si="24"/>
        <v>45.928571428571431</v>
      </c>
      <c r="AN75" s="194">
        <f t="shared" si="25"/>
        <v>454863.32874918799</v>
      </c>
      <c r="AO75" s="194">
        <f t="shared" si="26"/>
        <v>682072.46050438762</v>
      </c>
      <c r="AP75" s="170">
        <f t="shared" si="27"/>
        <v>3333200</v>
      </c>
      <c r="AQ75" s="171">
        <f t="shared" si="28"/>
        <v>-2651127.5394956125</v>
      </c>
      <c r="AR75" s="170">
        <v>45.928571428571431</v>
      </c>
      <c r="AS75" s="171">
        <f t="shared" si="20"/>
        <v>52684.059661872096</v>
      </c>
      <c r="AT75" s="170">
        <f t="shared" ref="AT75:AT93" si="30">AS75+AO75</f>
        <v>734756.52016625972</v>
      </c>
      <c r="AU75" s="171">
        <f t="shared" si="29"/>
        <v>-2598443.4798337403</v>
      </c>
      <c r="AV75" s="170">
        <v>45.928571428571431</v>
      </c>
      <c r="AW75" s="171">
        <f t="shared" si="21"/>
        <v>2744.7746190822895</v>
      </c>
      <c r="AX75" s="181">
        <v>737501.29478534206</v>
      </c>
      <c r="AY75" s="58">
        <f t="shared" si="22"/>
        <v>2977274.4004793176</v>
      </c>
    </row>
    <row r="76" spans="1:51" x14ac:dyDescent="0.35">
      <c r="A76" s="166"/>
      <c r="B76" s="165" t="s">
        <v>216</v>
      </c>
      <c r="C76" s="172" t="s">
        <v>70</v>
      </c>
      <c r="D76" s="172" t="s">
        <v>548</v>
      </c>
      <c r="E76" s="173">
        <f>VLOOKUP(B76,PopUC!$B$4:$D$117,3,FALSE)</f>
        <v>14068</v>
      </c>
      <c r="F76" s="195">
        <f>VLOOKUP(B76,PopUC!$B$4:$G$117,6,FALSE)</f>
        <v>112654.87758294033</v>
      </c>
      <c r="G76" s="196">
        <f>VLOOKUP(B76,'K_1.1'!$B$4:$H$127,6,FALSE)</f>
        <v>5</v>
      </c>
      <c r="H76" s="195">
        <f>VLOOKUP(B76,'K_1.1'!$B$4:$H$127,7,FALSE)</f>
        <v>41860.183915211972</v>
      </c>
      <c r="I76" s="196" t="str">
        <f>VLOOKUP(B76,'K_1.2'!$B$4:$H$127,6,FALSE)</f>
        <v>4</v>
      </c>
      <c r="J76" s="195">
        <f>VLOOKUP(B76,'K_1.2'!$B$4:$H$127,7,FALSE)</f>
        <v>48654.880434782608</v>
      </c>
      <c r="K76" s="196" t="str">
        <f>VLOOKUP(B76,'K_2.1'!$B$4:$H$127,6,FALSE)</f>
        <v>5</v>
      </c>
      <c r="L76" s="195">
        <f>VLOOKUP(B76,'K_2.1'!$B$4:$H$127,7,FALSE)</f>
        <v>42388.721590909088</v>
      </c>
      <c r="M76" s="197" t="str">
        <f>VLOOKUP(B76,'K_2.2'!$B$4:$H$127,6,FALSE)</f>
        <v>4</v>
      </c>
      <c r="N76" s="195">
        <f>VLOOKUP(B76,'K_2.2'!$B$4:$H$127,7,FALSE)</f>
        <v>42496.034810126584</v>
      </c>
      <c r="O76" s="197" t="str">
        <f>VLOOKUP(B76,K_3!$B$4:$H$127,6,FALSE)</f>
        <v>3</v>
      </c>
      <c r="P76" s="195">
        <f>VLOOKUP(B76,K_3!$B$4:$H$127,7,FALSE)</f>
        <v>37863.008458646618</v>
      </c>
      <c r="Q76" s="195">
        <f>VLOOKUP(B76,'K_4.1'!$B$4:$H$115,6,FALSE)</f>
        <v>1.5</v>
      </c>
      <c r="R76" s="195">
        <f>VLOOKUP(B76,'K_4.1'!$B$4:$H$115,7,FALSE)</f>
        <v>27074.086693548386</v>
      </c>
      <c r="S76" s="195">
        <f>VLOOKUP(B76,'K_4.2'!$B$4:$H$127,6,FALSE)</f>
        <v>2.5</v>
      </c>
      <c r="T76" s="195">
        <f>VLOOKUP(B76,'K_4.2'!$B$4:$H$127,7,FALSE)</f>
        <v>52130.229037267083</v>
      </c>
      <c r="U76" s="198">
        <f>VLOOKUP(B76,K_5!$B$4:$H$131,6,FALSE)</f>
        <v>1</v>
      </c>
      <c r="V76" s="195">
        <f>VLOOKUP(B76,K_5!$B$4:$H$131,7,FALSE)</f>
        <v>9456.8640845070422</v>
      </c>
      <c r="W76" s="198" t="str">
        <f>VLOOKUP(B76,K_6!$B$4:$H$127,6,FALSE)</f>
        <v>3</v>
      </c>
      <c r="X76" s="195">
        <f>VLOOKUP(B76,K_6!$B$4:$H$127,7,FALSE)</f>
        <v>35588.552120141343</v>
      </c>
      <c r="Y76" s="198">
        <f>VLOOKUP(B76,K_7!$B$4:$H$124,6,FALSE)</f>
        <v>3</v>
      </c>
      <c r="Z76" s="195">
        <f>VLOOKUP(B76,K_7!$B$4:$H$124,7,FALSE)</f>
        <v>44762.49</v>
      </c>
      <c r="AA76" s="198">
        <f>VLOOKUP(B76,K_8!$B$4:$H$124,6,FALSE)</f>
        <v>15</v>
      </c>
      <c r="AB76" s="195">
        <f>VLOOKUP(B76,K_8!$B$4:$H$124,7,FALSE)</f>
        <v>165107.54508196723</v>
      </c>
      <c r="AC76" s="195">
        <f>VLOOKUP(B76,'K_9.1'!$B$4:$G$121,5,FALSE)</f>
        <v>2.6666666666666665</v>
      </c>
      <c r="AD76" s="195">
        <f>VLOOKUP(B76,'K_9.1'!$B$4:$G$121,6,FALSE)</f>
        <v>17207.372522730078</v>
      </c>
      <c r="AE76" s="195">
        <f>VLOOKUP(B76,'K_9.2'!$B$4:$G$121,5,FALSE)</f>
        <v>2.7777777777777777</v>
      </c>
      <c r="AF76" s="195">
        <f>VLOOKUP(B76,'K_9.2'!$B$4:$G$121,6,FALSE)</f>
        <v>18959.857230529749</v>
      </c>
      <c r="AG76" s="198">
        <f>VLOOKUP(B76,'K_9.3'!$B$4:$H$124,6,FALSE)</f>
        <v>5</v>
      </c>
      <c r="AH76" s="195">
        <f>VLOOKUP(B76,'K_9.3'!$B$4:$H$124,7,FALSE)</f>
        <v>30519.879545454547</v>
      </c>
      <c r="AI76" s="198" t="str">
        <f>VLOOKUP(B76,'K_10.1'!$B$4:$H$124,6,FALSE)</f>
        <v>5</v>
      </c>
      <c r="AJ76" s="195">
        <f>VLOOKUP(B76,'K_10.1'!$B$4:$H$124,7,FALSE)</f>
        <v>44882.175802139034</v>
      </c>
      <c r="AK76" s="198">
        <f>VLOOKUP(B76,'K_10.2'!$B$4:$K$124,9,FALSE)</f>
        <v>5</v>
      </c>
      <c r="AL76" s="195">
        <f>VLOOKUP(B76,'K_10.2'!$B$4:$K$124,10,FALSE)</f>
        <v>45285.792491007196</v>
      </c>
      <c r="AM76" s="195">
        <f t="shared" si="24"/>
        <v>67.444444444444443</v>
      </c>
      <c r="AN76" s="199">
        <f t="shared" si="25"/>
        <v>704237.67381896847</v>
      </c>
      <c r="AO76" s="199">
        <f t="shared" si="26"/>
        <v>816892.55140190886</v>
      </c>
      <c r="AP76" s="174">
        <f t="shared" si="27"/>
        <v>1125440</v>
      </c>
      <c r="AQ76" s="175">
        <f t="shared" si="28"/>
        <v>-308547.44859809114</v>
      </c>
      <c r="AR76" s="174">
        <v>67.444444444444443</v>
      </c>
      <c r="AS76" s="175">
        <f t="shared" si="20"/>
        <v>77364.634353998452</v>
      </c>
      <c r="AT76" s="174">
        <f t="shared" si="30"/>
        <v>894257.18575590733</v>
      </c>
      <c r="AU76" s="175">
        <f t="shared" si="29"/>
        <v>-231182.81424409267</v>
      </c>
      <c r="AV76" s="174">
        <v>67.444444444444443</v>
      </c>
      <c r="AW76" s="175">
        <f t="shared" si="21"/>
        <v>4030.6021622535504</v>
      </c>
      <c r="AX76" s="182">
        <v>898287.7879181609</v>
      </c>
      <c r="AY76" s="58">
        <f t="shared" si="22"/>
        <v>2436738.9948193626</v>
      </c>
    </row>
    <row r="77" spans="1:51" x14ac:dyDescent="0.35">
      <c r="A77" s="166"/>
      <c r="B77" s="165" t="s">
        <v>217</v>
      </c>
      <c r="C77" s="172" t="s">
        <v>71</v>
      </c>
      <c r="D77" s="172" t="s">
        <v>548</v>
      </c>
      <c r="E77" s="173">
        <f>VLOOKUP(B77,PopUC!$B$4:$D$117,3,FALSE)</f>
        <v>19856</v>
      </c>
      <c r="F77" s="195">
        <f>VLOOKUP(B77,PopUC!$B$4:$G$117,6,FALSE)</f>
        <v>163555.90143397229</v>
      </c>
      <c r="G77" s="196">
        <f>VLOOKUP(B77,'K_1.1'!$B$4:$H$127,6,FALSE)</f>
        <v>4</v>
      </c>
      <c r="H77" s="195">
        <f>VLOOKUP(B77,'K_1.1'!$B$4:$H$127,7,FALSE)</f>
        <v>33488.147132169579</v>
      </c>
      <c r="I77" s="196" t="str">
        <f>VLOOKUP(B77,'K_1.2'!$B$4:$H$127,6,FALSE)</f>
        <v>1</v>
      </c>
      <c r="J77" s="195">
        <f>VLOOKUP(B77,'K_1.2'!$B$4:$H$127,7,FALSE)</f>
        <v>12163.720108695652</v>
      </c>
      <c r="K77" s="196" t="str">
        <f>VLOOKUP(B77,'K_2.1'!$B$4:$H$127,6,FALSE)</f>
        <v>4</v>
      </c>
      <c r="L77" s="195">
        <f>VLOOKUP(B77,'K_2.1'!$B$4:$H$127,7,FALSE)</f>
        <v>33910.977272727272</v>
      </c>
      <c r="M77" s="197" t="str">
        <f>VLOOKUP(B77,'K_2.2'!$B$4:$H$127,6,FALSE)</f>
        <v>2</v>
      </c>
      <c r="N77" s="195">
        <f>VLOOKUP(B77,'K_2.2'!$B$4:$H$127,7,FALSE)</f>
        <v>21248.017405063292</v>
      </c>
      <c r="O77" s="197" t="str">
        <f>VLOOKUP(B77,K_3!$B$4:$H$127,6,FALSE)</f>
        <v>2</v>
      </c>
      <c r="P77" s="195">
        <f>VLOOKUP(B77,K_3!$B$4:$H$127,7,FALSE)</f>
        <v>25242.005639097744</v>
      </c>
      <c r="Q77" s="195">
        <f>VLOOKUP(B77,'K_4.1'!$B$4:$H$115,6,FALSE)</f>
        <v>2.5</v>
      </c>
      <c r="R77" s="195">
        <f>VLOOKUP(B77,'K_4.1'!$B$4:$H$115,7,FALSE)</f>
        <v>45123.477822580644</v>
      </c>
      <c r="S77" s="195">
        <f>VLOOKUP(B77,'K_4.2'!$B$4:$H$127,6,FALSE)</f>
        <v>1.5</v>
      </c>
      <c r="T77" s="195">
        <f>VLOOKUP(B77,'K_4.2'!$B$4:$H$127,7,FALSE)</f>
        <v>31278.137422360247</v>
      </c>
      <c r="U77" s="198">
        <f>VLOOKUP(B77,K_5!$B$4:$H$131,6,FALSE)</f>
        <v>4</v>
      </c>
      <c r="V77" s="195">
        <f>VLOOKUP(B77,K_5!$B$4:$H$131,7,FALSE)</f>
        <v>37827.456338028169</v>
      </c>
      <c r="W77" s="198" t="str">
        <f>VLOOKUP(B77,K_6!$B$4:$H$127,6,FALSE)</f>
        <v>2</v>
      </c>
      <c r="X77" s="195">
        <f>VLOOKUP(B77,K_6!$B$4:$H$127,7,FALSE)</f>
        <v>23725.701413427563</v>
      </c>
      <c r="Y77" s="198">
        <f>VLOOKUP(B77,K_7!$B$4:$H$124,6,FALSE)</f>
        <v>12</v>
      </c>
      <c r="Z77" s="195">
        <f>VLOOKUP(B77,K_7!$B$4:$H$124,7,FALSE)</f>
        <v>179049.96</v>
      </c>
      <c r="AA77" s="198">
        <f>VLOOKUP(B77,K_8!$B$4:$H$124,6,FALSE)</f>
        <v>12</v>
      </c>
      <c r="AB77" s="195">
        <f>VLOOKUP(B77,K_8!$B$4:$H$124,7,FALSE)</f>
        <v>132086.03606557377</v>
      </c>
      <c r="AC77" s="195">
        <f>VLOOKUP(B77,'K_9.1'!$B$4:$G$121,5,FALSE)</f>
        <v>4.75</v>
      </c>
      <c r="AD77" s="195">
        <f>VLOOKUP(B77,'K_9.1'!$B$4:$G$121,6,FALSE)</f>
        <v>30650.632306112951</v>
      </c>
      <c r="AE77" s="195">
        <f>VLOOKUP(B77,'K_9.2'!$B$4:$G$121,5,FALSE)</f>
        <v>2.625</v>
      </c>
      <c r="AF77" s="195">
        <f>VLOOKUP(B77,'K_9.2'!$B$4:$G$121,6,FALSE)</f>
        <v>17917.065082850611</v>
      </c>
      <c r="AG77" s="198">
        <f>VLOOKUP(B77,'K_9.3'!$B$4:$H$124,6,FALSE)</f>
        <v>5</v>
      </c>
      <c r="AH77" s="195">
        <f>VLOOKUP(B77,'K_9.3'!$B$4:$H$124,7,FALSE)</f>
        <v>30519.879545454547</v>
      </c>
      <c r="AI77" s="198" t="str">
        <f>VLOOKUP(B77,'K_10.1'!$B$4:$H$124,6,FALSE)</f>
        <v>5</v>
      </c>
      <c r="AJ77" s="195">
        <f>VLOOKUP(B77,'K_10.1'!$B$4:$H$124,7,FALSE)</f>
        <v>44882.175802139034</v>
      </c>
      <c r="AK77" s="198">
        <f>VLOOKUP(B77,'K_10.2'!$B$4:$K$124,9,FALSE)</f>
        <v>5</v>
      </c>
      <c r="AL77" s="195">
        <f>VLOOKUP(B77,'K_10.2'!$B$4:$K$124,10,FALSE)</f>
        <v>45285.792491007196</v>
      </c>
      <c r="AM77" s="195">
        <f t="shared" si="24"/>
        <v>69.375</v>
      </c>
      <c r="AN77" s="199">
        <f t="shared" si="25"/>
        <v>744399.18184728827</v>
      </c>
      <c r="AO77" s="199">
        <f t="shared" si="26"/>
        <v>907955.08328126057</v>
      </c>
      <c r="AP77" s="174">
        <f t="shared" si="27"/>
        <v>1588480</v>
      </c>
      <c r="AQ77" s="175">
        <f t="shared" si="28"/>
        <v>-680524.91671873943</v>
      </c>
      <c r="AR77" s="174">
        <v>69.375</v>
      </c>
      <c r="AS77" s="175">
        <f t="shared" si="20"/>
        <v>79579.149217096841</v>
      </c>
      <c r="AT77" s="174">
        <f t="shared" si="30"/>
        <v>987534.23249835742</v>
      </c>
      <c r="AU77" s="175">
        <f t="shared" si="29"/>
        <v>-600945.76750164258</v>
      </c>
      <c r="AV77" s="174">
        <v>69.375</v>
      </c>
      <c r="AW77" s="175">
        <f t="shared" si="21"/>
        <v>4145.9756590725874</v>
      </c>
      <c r="AX77" s="182">
        <v>991680.20815743005</v>
      </c>
      <c r="AY77" s="58">
        <f t="shared" si="22"/>
        <v>2430944.2518370021</v>
      </c>
    </row>
    <row r="78" spans="1:51" x14ac:dyDescent="0.35">
      <c r="A78" s="166"/>
      <c r="B78" s="165" t="s">
        <v>218</v>
      </c>
      <c r="C78" s="172" t="s">
        <v>72</v>
      </c>
      <c r="D78" s="172" t="s">
        <v>548</v>
      </c>
      <c r="E78" s="173">
        <f>VLOOKUP(B78,PopUC!$B$4:$D$117,3,FALSE)</f>
        <v>35636</v>
      </c>
      <c r="F78" s="195">
        <f>VLOOKUP(B78,PopUC!$B$4:$G$117,6,FALSE)</f>
        <v>266563.66960716457</v>
      </c>
      <c r="G78" s="196">
        <f>VLOOKUP(B78,'K_1.1'!$B$4:$H$127,6,FALSE)</f>
        <v>5</v>
      </c>
      <c r="H78" s="195">
        <f>VLOOKUP(B78,'K_1.1'!$B$4:$H$127,7,FALSE)</f>
        <v>41860.183915211972</v>
      </c>
      <c r="I78" s="196" t="str">
        <f>VLOOKUP(B78,'K_1.2'!$B$4:$H$127,6,FALSE)</f>
        <v>4</v>
      </c>
      <c r="J78" s="195">
        <f>VLOOKUP(B78,'K_1.2'!$B$4:$H$127,7,FALSE)</f>
        <v>48654.880434782608</v>
      </c>
      <c r="K78" s="196" t="str">
        <f>VLOOKUP(B78,'K_2.1'!$B$4:$H$127,6,FALSE)</f>
        <v>5</v>
      </c>
      <c r="L78" s="195">
        <f>VLOOKUP(B78,'K_2.1'!$B$4:$H$127,7,FALSE)</f>
        <v>42388.721590909088</v>
      </c>
      <c r="M78" s="197" t="str">
        <f>VLOOKUP(B78,'K_2.2'!$B$4:$H$127,6,FALSE)</f>
        <v>1</v>
      </c>
      <c r="N78" s="195">
        <f>VLOOKUP(B78,'K_2.2'!$B$4:$H$127,7,FALSE)</f>
        <v>10624.008702531646</v>
      </c>
      <c r="O78" s="197" t="str">
        <f>VLOOKUP(B78,K_3!$B$4:$H$127,6,FALSE)</f>
        <v>4</v>
      </c>
      <c r="P78" s="195">
        <f>VLOOKUP(B78,K_3!$B$4:$H$127,7,FALSE)</f>
        <v>50484.011278195489</v>
      </c>
      <c r="Q78" s="195">
        <f>VLOOKUP(B78,'K_4.1'!$B$4:$H$115,6,FALSE)</f>
        <v>1.5</v>
      </c>
      <c r="R78" s="195">
        <f>VLOOKUP(B78,'K_4.1'!$B$4:$H$115,7,FALSE)</f>
        <v>27074.086693548386</v>
      </c>
      <c r="S78" s="195">
        <f>VLOOKUP(B78,'K_4.2'!$B$4:$H$127,6,FALSE)</f>
        <v>2.5</v>
      </c>
      <c r="T78" s="195">
        <f>VLOOKUP(B78,'K_4.2'!$B$4:$H$127,7,FALSE)</f>
        <v>52130.229037267083</v>
      </c>
      <c r="U78" s="198">
        <f>VLOOKUP(B78,K_5!$B$4:$H$131,6,FALSE)</f>
        <v>5</v>
      </c>
      <c r="V78" s="195">
        <f>VLOOKUP(B78,K_5!$B$4:$H$131,7,FALSE)</f>
        <v>47284.320422535209</v>
      </c>
      <c r="W78" s="198" t="str">
        <f>VLOOKUP(B78,K_6!$B$4:$H$127,6,FALSE)</f>
        <v>3</v>
      </c>
      <c r="X78" s="195">
        <f>VLOOKUP(B78,K_6!$B$4:$H$127,7,FALSE)</f>
        <v>35588.552120141343</v>
      </c>
      <c r="Y78" s="198">
        <f>VLOOKUP(B78,K_7!$B$4:$H$124,6,FALSE)</f>
        <v>3</v>
      </c>
      <c r="Z78" s="195">
        <f>VLOOKUP(B78,K_7!$B$4:$H$124,7,FALSE)</f>
        <v>44762.49</v>
      </c>
      <c r="AA78" s="198">
        <f>VLOOKUP(B78,K_8!$B$4:$H$124,6,FALSE)</f>
        <v>12</v>
      </c>
      <c r="AB78" s="195">
        <f>VLOOKUP(B78,K_8!$B$4:$H$124,7,FALSE)</f>
        <v>132086.03606557377</v>
      </c>
      <c r="AC78" s="195">
        <f>VLOOKUP(B78,'K_9.1'!$B$4:$G$121,5,FALSE)</f>
        <v>5</v>
      </c>
      <c r="AD78" s="195">
        <f>VLOOKUP(B78,'K_9.1'!$B$4:$G$121,6,FALSE)</f>
        <v>32263.823480118896</v>
      </c>
      <c r="AE78" s="195">
        <f>VLOOKUP(B78,'K_9.2'!$B$4:$G$121,5,FALSE)</f>
        <v>2</v>
      </c>
      <c r="AF78" s="195">
        <f>VLOOKUP(B78,'K_9.2'!$B$4:$G$121,6,FALSE)</f>
        <v>13651.097205981419</v>
      </c>
      <c r="AG78" s="198">
        <f>VLOOKUP(B78,'K_9.3'!$B$4:$H$124,6,FALSE)</f>
        <v>0</v>
      </c>
      <c r="AH78" s="195">
        <f>VLOOKUP(B78,'K_9.3'!$B$4:$H$124,7,FALSE)</f>
        <v>0</v>
      </c>
      <c r="AI78" s="198" t="str">
        <f>VLOOKUP(B78,'K_10.1'!$B$4:$H$124,6,FALSE)</f>
        <v>5</v>
      </c>
      <c r="AJ78" s="195">
        <f>VLOOKUP(B78,'K_10.1'!$B$4:$H$124,7,FALSE)</f>
        <v>44882.175802139034</v>
      </c>
      <c r="AK78" s="198">
        <f>VLOOKUP(B78,'K_10.2'!$B$4:$K$124,9,FALSE)</f>
        <v>5</v>
      </c>
      <c r="AL78" s="195">
        <f>VLOOKUP(B78,'K_10.2'!$B$4:$K$124,10,FALSE)</f>
        <v>45285.792491007196</v>
      </c>
      <c r="AM78" s="195">
        <f t="shared" si="24"/>
        <v>63</v>
      </c>
      <c r="AN78" s="199">
        <f t="shared" si="25"/>
        <v>669020.40923994314</v>
      </c>
      <c r="AO78" s="199">
        <f t="shared" si="26"/>
        <v>935584.07884710759</v>
      </c>
      <c r="AP78" s="174">
        <f t="shared" si="27"/>
        <v>2850880</v>
      </c>
      <c r="AQ78" s="175">
        <f t="shared" si="28"/>
        <v>-1915295.9211528925</v>
      </c>
      <c r="AR78" s="174">
        <v>63</v>
      </c>
      <c r="AS78" s="175">
        <f t="shared" ref="AS78:AS109" si="31">AR78*$AQ$1/$AR$120</f>
        <v>72266.47064039066</v>
      </c>
      <c r="AT78" s="174">
        <f t="shared" si="30"/>
        <v>1007850.5494874982</v>
      </c>
      <c r="AU78" s="175">
        <f t="shared" si="29"/>
        <v>-1843029.4505125019</v>
      </c>
      <c r="AV78" s="174">
        <v>63</v>
      </c>
      <c r="AW78" s="175">
        <f t="shared" ref="AW78:AW109" si="32">AV78*$AU$1/$AV$120</f>
        <v>3764.9941120226745</v>
      </c>
      <c r="AX78" s="182">
        <v>1011615.5435995209</v>
      </c>
      <c r="AY78" s="58">
        <f t="shared" si="22"/>
        <v>2849150.6625441639</v>
      </c>
    </row>
    <row r="79" spans="1:51" x14ac:dyDescent="0.35">
      <c r="A79" s="166"/>
      <c r="B79" s="165" t="s">
        <v>219</v>
      </c>
      <c r="C79" s="172" t="s">
        <v>73</v>
      </c>
      <c r="D79" s="172" t="s">
        <v>548</v>
      </c>
      <c r="E79" s="173">
        <f>VLOOKUP(B79,PopUC!$B$4:$D$117,3,FALSE)</f>
        <v>24404</v>
      </c>
      <c r="F79" s="195">
        <f>VLOOKUP(B79,PopUC!$B$4:$G$117,6,FALSE)</f>
        <v>204071.02896501322</v>
      </c>
      <c r="G79" s="196">
        <f>VLOOKUP(B79,'K_1.1'!$B$4:$H$127,6,FALSE)</f>
        <v>5</v>
      </c>
      <c r="H79" s="195">
        <f>VLOOKUP(B79,'K_1.1'!$B$4:$H$127,7,FALSE)</f>
        <v>41860.183915211972</v>
      </c>
      <c r="I79" s="196" t="str">
        <f>VLOOKUP(B79,'K_1.2'!$B$4:$H$127,6,FALSE)</f>
        <v>5</v>
      </c>
      <c r="J79" s="195">
        <f>VLOOKUP(B79,'K_1.2'!$B$4:$H$127,7,FALSE)</f>
        <v>60818.600543478264</v>
      </c>
      <c r="K79" s="196" t="str">
        <f>VLOOKUP(B79,'K_2.1'!$B$4:$H$127,6,FALSE)</f>
        <v>5</v>
      </c>
      <c r="L79" s="195">
        <f>VLOOKUP(B79,'K_2.1'!$B$4:$H$127,7,FALSE)</f>
        <v>42388.721590909088</v>
      </c>
      <c r="M79" s="197" t="str">
        <f>VLOOKUP(B79,'K_2.2'!$B$4:$H$127,6,FALSE)</f>
        <v>2</v>
      </c>
      <c r="N79" s="195">
        <f>VLOOKUP(B79,'K_2.2'!$B$4:$H$127,7,FALSE)</f>
        <v>21248.017405063292</v>
      </c>
      <c r="O79" s="197" t="str">
        <f>VLOOKUP(B79,K_3!$B$4:$H$127,6,FALSE)</f>
        <v>1</v>
      </c>
      <c r="P79" s="195">
        <f>VLOOKUP(B79,K_3!$B$4:$H$127,7,FALSE)</f>
        <v>12621.002819548872</v>
      </c>
      <c r="Q79" s="195">
        <f>VLOOKUP(B79,'K_4.1'!$B$4:$H$115,6,FALSE)</f>
        <v>1.5</v>
      </c>
      <c r="R79" s="195">
        <f>VLOOKUP(B79,'K_4.1'!$B$4:$H$115,7,FALSE)</f>
        <v>27074.086693548386</v>
      </c>
      <c r="S79" s="195">
        <f>VLOOKUP(B79,'K_4.2'!$B$4:$H$127,6,FALSE)</f>
        <v>1.5</v>
      </c>
      <c r="T79" s="195">
        <f>VLOOKUP(B79,'K_4.2'!$B$4:$H$127,7,FALSE)</f>
        <v>31278.137422360247</v>
      </c>
      <c r="U79" s="198">
        <f>VLOOKUP(B79,K_5!$B$4:$H$131,6,FALSE)</f>
        <v>5</v>
      </c>
      <c r="V79" s="195">
        <f>VLOOKUP(B79,K_5!$B$4:$H$131,7,FALSE)</f>
        <v>47284.320422535209</v>
      </c>
      <c r="W79" s="198" t="str">
        <f>VLOOKUP(B79,K_6!$B$4:$H$127,6,FALSE)</f>
        <v>4</v>
      </c>
      <c r="X79" s="195">
        <f>VLOOKUP(B79,K_6!$B$4:$H$127,7,FALSE)</f>
        <v>47451.402826855126</v>
      </c>
      <c r="Y79" s="198">
        <f>VLOOKUP(B79,K_7!$B$4:$H$124,6,FALSE)</f>
        <v>3</v>
      </c>
      <c r="Z79" s="195">
        <f>VLOOKUP(B79,K_7!$B$4:$H$124,7,FALSE)</f>
        <v>44762.49</v>
      </c>
      <c r="AA79" s="198">
        <f>VLOOKUP(B79,K_8!$B$4:$H$124,6,FALSE)</f>
        <v>15</v>
      </c>
      <c r="AB79" s="195">
        <f>VLOOKUP(B79,K_8!$B$4:$H$124,7,FALSE)</f>
        <v>165107.54508196723</v>
      </c>
      <c r="AC79" s="195">
        <f>VLOOKUP(B79,'K_9.1'!$B$4:$G$121,5,FALSE)</f>
        <v>4.2857142857142856</v>
      </c>
      <c r="AD79" s="195">
        <f>VLOOKUP(B79,'K_9.1'!$B$4:$G$121,6,FALSE)</f>
        <v>27654.705840101913</v>
      </c>
      <c r="AE79" s="195">
        <f>VLOOKUP(B79,'K_9.2'!$B$4:$G$121,5,FALSE)</f>
        <v>3.1428571428571428</v>
      </c>
      <c r="AF79" s="195">
        <f>VLOOKUP(B79,'K_9.2'!$B$4:$G$121,6,FALSE)</f>
        <v>21451.724180827943</v>
      </c>
      <c r="AG79" s="198">
        <f>VLOOKUP(B79,'K_9.3'!$B$4:$H$124,6,FALSE)</f>
        <v>5</v>
      </c>
      <c r="AH79" s="195">
        <f>VLOOKUP(B79,'K_9.3'!$B$4:$H$124,7,FALSE)</f>
        <v>30519.879545454547</v>
      </c>
      <c r="AI79" s="198" t="str">
        <f>VLOOKUP(B79,'K_10.1'!$B$4:$H$124,6,FALSE)</f>
        <v>5</v>
      </c>
      <c r="AJ79" s="195">
        <f>VLOOKUP(B79,'K_10.1'!$B$4:$H$124,7,FALSE)</f>
        <v>44882.175802139034</v>
      </c>
      <c r="AK79" s="198">
        <f>VLOOKUP(B79,'K_10.2'!$B$4:$K$124,9,FALSE)</f>
        <v>5</v>
      </c>
      <c r="AL79" s="195">
        <f>VLOOKUP(B79,'K_10.2'!$B$4:$K$124,10,FALSE)</f>
        <v>45285.792491007196</v>
      </c>
      <c r="AM79" s="195">
        <f t="shared" si="24"/>
        <v>70.428571428571431</v>
      </c>
      <c r="AN79" s="199">
        <f t="shared" si="25"/>
        <v>711688.78658100835</v>
      </c>
      <c r="AO79" s="199">
        <f t="shared" si="26"/>
        <v>915759.81554602145</v>
      </c>
      <c r="AP79" s="174">
        <f t="shared" si="27"/>
        <v>1952320</v>
      </c>
      <c r="AQ79" s="175">
        <f t="shared" si="28"/>
        <v>-1036560.1844539786</v>
      </c>
      <c r="AR79" s="174">
        <v>70.428571428571431</v>
      </c>
      <c r="AS79" s="175">
        <f t="shared" si="31"/>
        <v>80787.687133135129</v>
      </c>
      <c r="AT79" s="174">
        <f t="shared" si="30"/>
        <v>996547.50267915661</v>
      </c>
      <c r="AU79" s="175">
        <f t="shared" si="29"/>
        <v>-955772.49732084339</v>
      </c>
      <c r="AV79" s="174">
        <v>70.428571428571431</v>
      </c>
      <c r="AW79" s="175">
        <f t="shared" si="32"/>
        <v>4208.9389959799964</v>
      </c>
      <c r="AX79" s="182">
        <v>1000756.4416751366</v>
      </c>
      <c r="AY79" s="58">
        <f t="shared" si="22"/>
        <v>2746209.1821932835</v>
      </c>
    </row>
    <row r="80" spans="1:51" x14ac:dyDescent="0.35">
      <c r="A80" s="166"/>
      <c r="B80" s="165" t="s">
        <v>220</v>
      </c>
      <c r="C80" s="172" t="s">
        <v>74</v>
      </c>
      <c r="D80" s="172" t="s">
        <v>548</v>
      </c>
      <c r="E80" s="173">
        <f>VLOOKUP(B80,PopUC!$B$4:$D$117,3,FALSE)</f>
        <v>45100</v>
      </c>
      <c r="F80" s="195">
        <f>VLOOKUP(B80,PopUC!$B$4:$G$117,6,FALSE)</f>
        <v>332001.22800536716</v>
      </c>
      <c r="G80" s="196">
        <f>VLOOKUP(B80,'K_1.1'!$B$4:$H$127,6,FALSE)</f>
        <v>5</v>
      </c>
      <c r="H80" s="195">
        <f>VLOOKUP(B80,'K_1.1'!$B$4:$H$127,7,FALSE)</f>
        <v>41860.183915211972</v>
      </c>
      <c r="I80" s="196" t="str">
        <f>VLOOKUP(B80,'K_1.2'!$B$4:$H$127,6,FALSE)</f>
        <v>2</v>
      </c>
      <c r="J80" s="195">
        <f>VLOOKUP(B80,'K_1.2'!$B$4:$H$127,7,FALSE)</f>
        <v>24327.440217391304</v>
      </c>
      <c r="K80" s="196" t="str">
        <f>VLOOKUP(B80,'K_2.1'!$B$4:$H$127,6,FALSE)</f>
        <v>5</v>
      </c>
      <c r="L80" s="195">
        <f>VLOOKUP(B80,'K_2.1'!$B$4:$H$127,7,FALSE)</f>
        <v>42388.721590909088</v>
      </c>
      <c r="M80" s="197" t="str">
        <f>VLOOKUP(B80,'K_2.2'!$B$4:$H$127,6,FALSE)</f>
        <v>1</v>
      </c>
      <c r="N80" s="195">
        <f>VLOOKUP(B80,'K_2.2'!$B$4:$H$127,7,FALSE)</f>
        <v>10624.008702531646</v>
      </c>
      <c r="O80" s="197" t="str">
        <f>VLOOKUP(B80,K_3!$B$4:$H$127,6,FALSE)</f>
        <v>3</v>
      </c>
      <c r="P80" s="195">
        <f>VLOOKUP(B80,K_3!$B$4:$H$127,7,FALSE)</f>
        <v>37863.008458646618</v>
      </c>
      <c r="Q80" s="195">
        <f>VLOOKUP(B80,'K_4.1'!$B$4:$H$115,6,FALSE)</f>
        <v>1.5</v>
      </c>
      <c r="R80" s="195">
        <f>VLOOKUP(B80,'K_4.1'!$B$4:$H$115,7,FALSE)</f>
        <v>27074.086693548386</v>
      </c>
      <c r="S80" s="195">
        <f>VLOOKUP(B80,'K_4.2'!$B$4:$H$127,6,FALSE)</f>
        <v>1.5</v>
      </c>
      <c r="T80" s="195">
        <f>VLOOKUP(B80,'K_4.2'!$B$4:$H$127,7,FALSE)</f>
        <v>31278.137422360247</v>
      </c>
      <c r="U80" s="198">
        <f>VLOOKUP(B80,K_5!$B$4:$H$131,6,FALSE)</f>
        <v>1</v>
      </c>
      <c r="V80" s="195">
        <f>VLOOKUP(B80,K_5!$B$4:$H$131,7,FALSE)</f>
        <v>9456.8640845070422</v>
      </c>
      <c r="W80" s="198" t="str">
        <f>VLOOKUP(B80,K_6!$B$4:$H$127,6,FALSE)</f>
        <v>5</v>
      </c>
      <c r="X80" s="195">
        <f>VLOOKUP(B80,K_6!$B$4:$H$127,7,FALSE)</f>
        <v>59314.253533568903</v>
      </c>
      <c r="Y80" s="198">
        <f>VLOOKUP(B80,K_7!$B$4:$H$124,6,FALSE)</f>
        <v>3</v>
      </c>
      <c r="Z80" s="195">
        <f>VLOOKUP(B80,K_7!$B$4:$H$124,7,FALSE)</f>
        <v>44762.49</v>
      </c>
      <c r="AA80" s="198">
        <f>VLOOKUP(B80,K_8!$B$4:$H$124,6,FALSE)</f>
        <v>9</v>
      </c>
      <c r="AB80" s="195">
        <f>VLOOKUP(B80,K_8!$B$4:$H$124,7,FALSE)</f>
        <v>99064.527049180324</v>
      </c>
      <c r="AC80" s="195">
        <f>VLOOKUP(B80,'K_9.1'!$B$4:$G$121,5,FALSE)</f>
        <v>5</v>
      </c>
      <c r="AD80" s="195">
        <f>VLOOKUP(B80,'K_9.1'!$B$4:$G$121,6,FALSE)</f>
        <v>32263.823480118896</v>
      </c>
      <c r="AE80" s="195">
        <f>VLOOKUP(B80,'K_9.2'!$B$4:$G$121,5,FALSE)</f>
        <v>5</v>
      </c>
      <c r="AF80" s="195">
        <f>VLOOKUP(B80,'K_9.2'!$B$4:$G$121,6,FALSE)</f>
        <v>34127.74301495355</v>
      </c>
      <c r="AG80" s="198">
        <f>VLOOKUP(B80,'K_9.3'!$B$4:$H$124,6,FALSE)</f>
        <v>5</v>
      </c>
      <c r="AH80" s="195">
        <f>VLOOKUP(B80,'K_9.3'!$B$4:$H$124,7,FALSE)</f>
        <v>30519.879545454547</v>
      </c>
      <c r="AI80" s="198" t="str">
        <f>VLOOKUP(B80,'K_10.1'!$B$4:$H$124,6,FALSE)</f>
        <v>5</v>
      </c>
      <c r="AJ80" s="195">
        <f>VLOOKUP(B80,'K_10.1'!$B$4:$H$124,7,FALSE)</f>
        <v>44882.175802139034</v>
      </c>
      <c r="AK80" s="198">
        <f>VLOOKUP(B80,'K_10.2'!$B$4:$K$124,9,FALSE)</f>
        <v>5</v>
      </c>
      <c r="AL80" s="195">
        <f>VLOOKUP(B80,'K_10.2'!$B$4:$K$124,10,FALSE)</f>
        <v>45285.792491007196</v>
      </c>
      <c r="AM80" s="195">
        <f t="shared" si="24"/>
        <v>62</v>
      </c>
      <c r="AN80" s="199">
        <f t="shared" si="25"/>
        <v>615093.13600152871</v>
      </c>
      <c r="AO80" s="199">
        <f t="shared" si="26"/>
        <v>947094.36400689592</v>
      </c>
      <c r="AP80" s="174">
        <f t="shared" si="27"/>
        <v>3608000</v>
      </c>
      <c r="AQ80" s="175">
        <f t="shared" si="28"/>
        <v>-2660905.635993104</v>
      </c>
      <c r="AR80" s="174">
        <v>62</v>
      </c>
      <c r="AS80" s="175">
        <f t="shared" si="31"/>
        <v>71119.383804828889</v>
      </c>
      <c r="AT80" s="174">
        <f t="shared" si="30"/>
        <v>1018213.7478117248</v>
      </c>
      <c r="AU80" s="175">
        <f t="shared" si="29"/>
        <v>-2589786.2521882751</v>
      </c>
      <c r="AV80" s="174">
        <v>62</v>
      </c>
      <c r="AW80" s="175">
        <f t="shared" si="32"/>
        <v>3705.2323007207274</v>
      </c>
      <c r="AX80" s="182">
        <v>1021918.9801124455</v>
      </c>
      <c r="AY80" s="58">
        <f t="shared" si="22"/>
        <v>3165337.3969033072</v>
      </c>
    </row>
    <row r="81" spans="1:51" x14ac:dyDescent="0.35">
      <c r="A81" s="167"/>
      <c r="B81" s="165" t="s">
        <v>221</v>
      </c>
      <c r="C81" s="176" t="s">
        <v>75</v>
      </c>
      <c r="D81" s="176" t="s">
        <v>548</v>
      </c>
      <c r="E81" s="177">
        <f>VLOOKUP(B81,PopUC!$B$4:$D$117,3,FALSE)</f>
        <v>14063</v>
      </c>
      <c r="F81" s="200">
        <f>VLOOKUP(B81,PopUC!$B$4:$G$117,6,FALSE)</f>
        <v>112707.60163334697</v>
      </c>
      <c r="G81" s="201">
        <f>VLOOKUP(B81,'K_1.1'!$B$4:$H$127,6,FALSE)</f>
        <v>5</v>
      </c>
      <c r="H81" s="200">
        <f>VLOOKUP(B81,'K_1.1'!$B$4:$H$127,7,FALSE)</f>
        <v>41860.183915211972</v>
      </c>
      <c r="I81" s="201" t="str">
        <f>VLOOKUP(B81,'K_1.2'!$B$4:$H$127,6,FALSE)</f>
        <v>3</v>
      </c>
      <c r="J81" s="200">
        <f>VLOOKUP(B81,'K_1.2'!$B$4:$H$127,7,FALSE)</f>
        <v>36491.16032608696</v>
      </c>
      <c r="K81" s="201" t="str">
        <f>VLOOKUP(B81,'K_2.1'!$B$4:$H$127,6,FALSE)</f>
        <v>5</v>
      </c>
      <c r="L81" s="200">
        <f>VLOOKUP(B81,'K_2.1'!$B$4:$H$127,7,FALSE)</f>
        <v>42388.721590909088</v>
      </c>
      <c r="M81" s="202" t="str">
        <f>VLOOKUP(B81,'K_2.2'!$B$4:$H$127,6,FALSE)</f>
        <v>2</v>
      </c>
      <c r="N81" s="200">
        <f>VLOOKUP(B81,'K_2.2'!$B$4:$H$127,7,FALSE)</f>
        <v>21248.017405063292</v>
      </c>
      <c r="O81" s="202" t="str">
        <f>VLOOKUP(B81,K_3!$B$4:$H$127,6,FALSE)</f>
        <v>5</v>
      </c>
      <c r="P81" s="200">
        <f>VLOOKUP(B81,K_3!$B$4:$H$127,7,FALSE)</f>
        <v>63105.014097744359</v>
      </c>
      <c r="Q81" s="200">
        <f>VLOOKUP(B81,'K_4.1'!$B$4:$H$115,6,FALSE)</f>
        <v>0.5</v>
      </c>
      <c r="R81" s="200">
        <f>VLOOKUP(B81,'K_4.1'!$B$4:$H$115,7,FALSE)</f>
        <v>9024.6955645161288</v>
      </c>
      <c r="S81" s="200">
        <f>VLOOKUP(B81,'K_4.2'!$B$4:$H$127,6,FALSE)</f>
        <v>0</v>
      </c>
      <c r="T81" s="200">
        <f>VLOOKUP(B81,'K_4.2'!$B$4:$H$127,7,FALSE)</f>
        <v>0</v>
      </c>
      <c r="U81" s="203">
        <f>VLOOKUP(B81,K_5!$B$4:$H$131,6,FALSE)</f>
        <v>5</v>
      </c>
      <c r="V81" s="200">
        <f>VLOOKUP(B81,K_5!$B$4:$H$131,7,FALSE)</f>
        <v>47284.320422535209</v>
      </c>
      <c r="W81" s="203" t="str">
        <f>VLOOKUP(B81,K_6!$B$4:$H$127,6,FALSE)</f>
        <v>5</v>
      </c>
      <c r="X81" s="200">
        <f>VLOOKUP(B81,K_6!$B$4:$H$127,7,FALSE)</f>
        <v>59314.253533568903</v>
      </c>
      <c r="Y81" s="203">
        <f>VLOOKUP(B81,K_7!$B$4:$H$124,6,FALSE)</f>
        <v>3</v>
      </c>
      <c r="Z81" s="200">
        <f>VLOOKUP(B81,K_7!$B$4:$H$124,7,FALSE)</f>
        <v>44762.49</v>
      </c>
      <c r="AA81" s="203">
        <f>VLOOKUP(B81,K_8!$B$4:$H$124,6,FALSE)</f>
        <v>15</v>
      </c>
      <c r="AB81" s="200">
        <f>VLOOKUP(B81,K_8!$B$4:$H$124,7,FALSE)</f>
        <v>165107.54508196723</v>
      </c>
      <c r="AC81" s="200">
        <f>VLOOKUP(B81,'K_9.1'!$B$4:$G$121,5,FALSE)</f>
        <v>5</v>
      </c>
      <c r="AD81" s="200">
        <f>VLOOKUP(B81,'K_9.1'!$B$4:$G$121,6,FALSE)</f>
        <v>32263.823480118896</v>
      </c>
      <c r="AE81" s="200">
        <f>VLOOKUP(B81,'K_9.2'!$B$4:$G$121,5,FALSE)</f>
        <v>5</v>
      </c>
      <c r="AF81" s="200">
        <f>VLOOKUP(B81,'K_9.2'!$B$4:$G$121,6,FALSE)</f>
        <v>34127.74301495355</v>
      </c>
      <c r="AG81" s="203">
        <f>VLOOKUP(B81,'K_9.3'!$B$4:$H$124,6,FALSE)</f>
        <v>5</v>
      </c>
      <c r="AH81" s="200">
        <f>VLOOKUP(B81,'K_9.3'!$B$4:$H$124,7,FALSE)</f>
        <v>30519.879545454547</v>
      </c>
      <c r="AI81" s="203" t="str">
        <f>VLOOKUP(B81,'K_10.1'!$B$4:$H$124,6,FALSE)</f>
        <v>3</v>
      </c>
      <c r="AJ81" s="200">
        <f>VLOOKUP(B81,'K_10.1'!$B$4:$H$124,7,FALSE)</f>
        <v>26929.305481283423</v>
      </c>
      <c r="AK81" s="203">
        <f>VLOOKUP(B81,'K_10.2'!$B$4:$K$124,9,FALSE)</f>
        <v>1</v>
      </c>
      <c r="AL81" s="200">
        <f>VLOOKUP(B81,'K_10.2'!$B$4:$K$124,10,FALSE)</f>
        <v>9057.1584982014392</v>
      </c>
      <c r="AM81" s="200">
        <f t="shared" si="24"/>
        <v>67.5</v>
      </c>
      <c r="AN81" s="204">
        <f t="shared" si="25"/>
        <v>663484.31195761496</v>
      </c>
      <c r="AO81" s="204">
        <f t="shared" si="26"/>
        <v>776191.91359096195</v>
      </c>
      <c r="AP81" s="178">
        <f t="shared" si="27"/>
        <v>1125040</v>
      </c>
      <c r="AQ81" s="179">
        <f t="shared" si="28"/>
        <v>-348848.08640903805</v>
      </c>
      <c r="AR81" s="178">
        <v>67.5</v>
      </c>
      <c r="AS81" s="179">
        <f t="shared" si="31"/>
        <v>77428.361400418551</v>
      </c>
      <c r="AT81" s="178">
        <f t="shared" si="30"/>
        <v>853620.27499138052</v>
      </c>
      <c r="AU81" s="179">
        <f t="shared" si="29"/>
        <v>-271419.72500861948</v>
      </c>
      <c r="AV81" s="178">
        <v>67.5</v>
      </c>
      <c r="AW81" s="179">
        <f t="shared" si="32"/>
        <v>4033.9222628814368</v>
      </c>
      <c r="AX81" s="184">
        <v>857654.19725426193</v>
      </c>
      <c r="AY81" s="58">
        <f t="shared" si="22"/>
        <v>2641833.8363088607</v>
      </c>
    </row>
    <row r="82" spans="1:51" x14ac:dyDescent="0.35">
      <c r="A82" s="180" t="s">
        <v>139</v>
      </c>
      <c r="B82" s="165" t="s">
        <v>222</v>
      </c>
      <c r="C82" s="168" t="s">
        <v>76</v>
      </c>
      <c r="D82" s="168" t="s">
        <v>548</v>
      </c>
      <c r="E82" s="169">
        <f>VLOOKUP(B82,PopUC!$B$4:$D$117,3,FALSE)</f>
        <v>132657</v>
      </c>
      <c r="F82" s="190">
        <f>VLOOKUP(B82,PopUC!$B$4:$G$117,6,FALSE)</f>
        <v>622155.18657054775</v>
      </c>
      <c r="G82" s="191">
        <f>VLOOKUP(B82,'K_1.1'!$B$4:$H$127,6,FALSE)</f>
        <v>2</v>
      </c>
      <c r="H82" s="190">
        <f>VLOOKUP(B82,'K_1.1'!$B$4:$H$127,7,FALSE)</f>
        <v>16744.073566084789</v>
      </c>
      <c r="I82" s="191" t="str">
        <f>VLOOKUP(B82,'K_1.2'!$B$4:$H$127,6,FALSE)</f>
        <v>1</v>
      </c>
      <c r="J82" s="190">
        <f>VLOOKUP(B82,'K_1.2'!$B$4:$H$127,7,FALSE)</f>
        <v>12163.720108695652</v>
      </c>
      <c r="K82" s="191" t="str">
        <f>VLOOKUP(B82,'K_2.1'!$B$4:$H$127,6,FALSE)</f>
        <v>3</v>
      </c>
      <c r="L82" s="190">
        <f>VLOOKUP(B82,'K_2.1'!$B$4:$H$127,7,FALSE)</f>
        <v>25433.232954545456</v>
      </c>
      <c r="M82" s="192" t="str">
        <f>VLOOKUP(B82,'K_2.2'!$B$4:$H$127,6,FALSE)</f>
        <v>1</v>
      </c>
      <c r="N82" s="190">
        <f>VLOOKUP(B82,'K_2.2'!$B$4:$H$127,7,FALSE)</f>
        <v>10624.008702531646</v>
      </c>
      <c r="O82" s="192" t="str">
        <f>VLOOKUP(B82,K_3!$B$4:$H$127,6,FALSE)</f>
        <v>1</v>
      </c>
      <c r="P82" s="190">
        <f>VLOOKUP(B82,K_3!$B$4:$H$127,7,FALSE)</f>
        <v>12621.002819548872</v>
      </c>
      <c r="Q82" s="190">
        <f>VLOOKUP(B82,'K_4.1'!$B$4:$H$115,6,FALSE)</f>
        <v>0</v>
      </c>
      <c r="R82" s="190">
        <f>VLOOKUP(B82,'K_4.1'!$B$4:$H$115,7,FALSE)</f>
        <v>0</v>
      </c>
      <c r="S82" s="190">
        <f>VLOOKUP(B82,'K_4.2'!$B$4:$H$127,6,FALSE)</f>
        <v>0</v>
      </c>
      <c r="T82" s="190">
        <f>VLOOKUP(B82,'K_4.2'!$B$4:$H$127,7,FALSE)</f>
        <v>0</v>
      </c>
      <c r="U82" s="193">
        <f>VLOOKUP(B82,K_5!$B$4:$H$131,6,FALSE)</f>
        <v>2</v>
      </c>
      <c r="V82" s="190">
        <f>VLOOKUP(B82,K_5!$B$4:$H$131,7,FALSE)</f>
        <v>18913.728169014084</v>
      </c>
      <c r="W82" s="193" t="str">
        <f>VLOOKUP(B82,K_6!$B$4:$H$127,6,FALSE)</f>
        <v>1</v>
      </c>
      <c r="X82" s="190">
        <f>VLOOKUP(B82,K_6!$B$4:$H$127,7,FALSE)</f>
        <v>11862.850706713782</v>
      </c>
      <c r="Y82" s="193">
        <f>VLOOKUP(B82,K_7!$B$4:$H$124,6,FALSE)</f>
        <v>3</v>
      </c>
      <c r="Z82" s="190">
        <f>VLOOKUP(B82,K_7!$B$4:$H$124,7,FALSE)</f>
        <v>44762.49</v>
      </c>
      <c r="AA82" s="193">
        <f>VLOOKUP(B82,K_8!$B$4:$H$124,6,FALSE)</f>
        <v>3</v>
      </c>
      <c r="AB82" s="190">
        <f>VLOOKUP(B82,K_8!$B$4:$H$124,7,FALSE)</f>
        <v>33021.509016393444</v>
      </c>
      <c r="AC82" s="190">
        <f>VLOOKUP(B82,'K_9.1'!$B$4:$G$121,5,FALSE)</f>
        <v>3.9545454545454546</v>
      </c>
      <c r="AD82" s="190">
        <f>VLOOKUP(B82,'K_9.1'!$B$4:$G$121,6,FALSE)</f>
        <v>25517.751297912215</v>
      </c>
      <c r="AE82" s="190">
        <f>VLOOKUP(B82,'K_9.2'!$B$4:$G$121,5,FALSE)</f>
        <v>3.5454545454545454</v>
      </c>
      <c r="AF82" s="190">
        <f>VLOOKUP(B82,'K_9.2'!$B$4:$G$121,6,FALSE)</f>
        <v>24199.672319694335</v>
      </c>
      <c r="AG82" s="193">
        <f>VLOOKUP(B82,'K_9.3'!$B$4:$H$124,6,FALSE)</f>
        <v>5</v>
      </c>
      <c r="AH82" s="190">
        <f>VLOOKUP(B82,'K_9.3'!$B$4:$H$124,7,FALSE)</f>
        <v>30519.879545454547</v>
      </c>
      <c r="AI82" s="193" t="str">
        <f>VLOOKUP(B82,'K_10.1'!$B$4:$H$124,6,FALSE)</f>
        <v>5</v>
      </c>
      <c r="AJ82" s="190">
        <f>VLOOKUP(B82,'K_10.1'!$B$4:$H$124,7,FALSE)</f>
        <v>44882.175802139034</v>
      </c>
      <c r="AK82" s="193">
        <f>VLOOKUP(B82,'K_10.2'!$B$4:$K$124,9,FALSE)</f>
        <v>5</v>
      </c>
      <c r="AL82" s="190">
        <f>VLOOKUP(B82,'K_10.2'!$B$4:$K$124,10,FALSE)</f>
        <v>45285.792491007196</v>
      </c>
      <c r="AM82" s="190">
        <f t="shared" si="24"/>
        <v>39.5</v>
      </c>
      <c r="AN82" s="194">
        <f t="shared" si="25"/>
        <v>356551.88749973505</v>
      </c>
      <c r="AO82" s="194">
        <f t="shared" si="26"/>
        <v>978707.07407028275</v>
      </c>
      <c r="AP82" s="170">
        <f t="shared" si="27"/>
        <v>10612560</v>
      </c>
      <c r="AQ82" s="171">
        <f t="shared" si="28"/>
        <v>-9633852.9259297177</v>
      </c>
      <c r="AR82" s="170">
        <v>39.5</v>
      </c>
      <c r="AS82" s="171">
        <f t="shared" si="31"/>
        <v>45309.930004689377</v>
      </c>
      <c r="AT82" s="170">
        <f t="shared" si="30"/>
        <v>1024017.0040749721</v>
      </c>
      <c r="AU82" s="171">
        <f t="shared" si="29"/>
        <v>-9588542.9959250279</v>
      </c>
      <c r="AV82" s="170">
        <v>39.5</v>
      </c>
      <c r="AW82" s="171">
        <f t="shared" si="32"/>
        <v>2360.5915464269146</v>
      </c>
      <c r="AX82" s="181">
        <v>1026377.595621399</v>
      </c>
      <c r="AY82" s="58">
        <f t="shared" si="22"/>
        <v>3082446.5248354701</v>
      </c>
    </row>
    <row r="83" spans="1:51" x14ac:dyDescent="0.35">
      <c r="A83" s="166"/>
      <c r="B83" s="165" t="s">
        <v>223</v>
      </c>
      <c r="C83" s="172" t="s">
        <v>77</v>
      </c>
      <c r="D83" s="172" t="s">
        <v>548</v>
      </c>
      <c r="E83" s="173">
        <f>VLOOKUP(B83,PopUC!$B$4:$D$117,3,FALSE)</f>
        <v>51236</v>
      </c>
      <c r="F83" s="195">
        <f>VLOOKUP(B83,PopUC!$B$4:$G$117,6,FALSE)</f>
        <v>300114.60885919974</v>
      </c>
      <c r="G83" s="196">
        <f>VLOOKUP(B83,'K_1.1'!$B$4:$H$127,6,FALSE)</f>
        <v>4</v>
      </c>
      <c r="H83" s="195">
        <f>VLOOKUP(B83,'K_1.1'!$B$4:$H$127,7,FALSE)</f>
        <v>33488.147132169579</v>
      </c>
      <c r="I83" s="196" t="str">
        <f>VLOOKUP(B83,'K_1.2'!$B$4:$H$127,6,FALSE)</f>
        <v>5</v>
      </c>
      <c r="J83" s="195">
        <f>VLOOKUP(B83,'K_1.2'!$B$4:$H$127,7,FALSE)</f>
        <v>60818.600543478264</v>
      </c>
      <c r="K83" s="196" t="str">
        <f>VLOOKUP(B83,'K_2.1'!$B$4:$H$127,6,FALSE)</f>
        <v>3</v>
      </c>
      <c r="L83" s="195">
        <f>VLOOKUP(B83,'K_2.1'!$B$4:$H$127,7,FALSE)</f>
        <v>25433.232954545456</v>
      </c>
      <c r="M83" s="197" t="str">
        <f>VLOOKUP(B83,'K_2.2'!$B$4:$H$127,6,FALSE)</f>
        <v>1</v>
      </c>
      <c r="N83" s="195">
        <f>VLOOKUP(B83,'K_2.2'!$B$4:$H$127,7,FALSE)</f>
        <v>10624.008702531646</v>
      </c>
      <c r="O83" s="197" t="str">
        <f>VLOOKUP(B83,K_3!$B$4:$H$127,6,FALSE)</f>
        <v>2</v>
      </c>
      <c r="P83" s="195">
        <f>VLOOKUP(B83,K_3!$B$4:$H$127,7,FALSE)</f>
        <v>25242.005639097744</v>
      </c>
      <c r="Q83" s="195">
        <f>VLOOKUP(B83,'K_4.1'!$B$4:$H$115,6,FALSE)</f>
        <v>0.5</v>
      </c>
      <c r="R83" s="195">
        <f>VLOOKUP(B83,'K_4.1'!$B$4:$H$115,7,FALSE)</f>
        <v>9024.6955645161288</v>
      </c>
      <c r="S83" s="195">
        <f>VLOOKUP(B83,'K_4.2'!$B$4:$H$127,6,FALSE)</f>
        <v>1.5</v>
      </c>
      <c r="T83" s="195">
        <f>VLOOKUP(B83,'K_4.2'!$B$4:$H$127,7,FALSE)</f>
        <v>31278.137422360247</v>
      </c>
      <c r="U83" s="198">
        <f>VLOOKUP(B83,K_5!$B$4:$H$131,6,FALSE)</f>
        <v>2</v>
      </c>
      <c r="V83" s="195">
        <f>VLOOKUP(B83,K_5!$B$4:$H$131,7,FALSE)</f>
        <v>18913.728169014084</v>
      </c>
      <c r="W83" s="198" t="str">
        <f>VLOOKUP(B83,K_6!$B$4:$H$127,6,FALSE)</f>
        <v>3</v>
      </c>
      <c r="X83" s="195">
        <f>VLOOKUP(B83,K_6!$B$4:$H$127,7,FALSE)</f>
        <v>35588.552120141343</v>
      </c>
      <c r="Y83" s="198">
        <f>VLOOKUP(B83,K_7!$B$4:$H$124,6,FALSE)</f>
        <v>3</v>
      </c>
      <c r="Z83" s="195">
        <f>VLOOKUP(B83,K_7!$B$4:$H$124,7,FALSE)</f>
        <v>44762.49</v>
      </c>
      <c r="AA83" s="198">
        <f>VLOOKUP(B83,K_8!$B$4:$H$124,6,FALSE)</f>
        <v>3</v>
      </c>
      <c r="AB83" s="195">
        <f>VLOOKUP(B83,K_8!$B$4:$H$124,7,FALSE)</f>
        <v>33021.509016393444</v>
      </c>
      <c r="AC83" s="195">
        <f>VLOOKUP(B83,'K_9.1'!$B$4:$G$121,5,FALSE)</f>
        <v>4.125</v>
      </c>
      <c r="AD83" s="195">
        <f>VLOOKUP(B83,'K_9.1'!$B$4:$G$121,6,FALSE)</f>
        <v>26617.654371098088</v>
      </c>
      <c r="AE83" s="195">
        <f>VLOOKUP(B83,'K_9.2'!$B$4:$G$121,5,FALSE)</f>
        <v>2.2083333333333335</v>
      </c>
      <c r="AF83" s="195">
        <f>VLOOKUP(B83,'K_9.2'!$B$4:$G$121,6,FALSE)</f>
        <v>15073.086498271152</v>
      </c>
      <c r="AG83" s="198">
        <f>VLOOKUP(B83,'K_9.3'!$B$4:$H$124,6,FALSE)</f>
        <v>5</v>
      </c>
      <c r="AH83" s="195">
        <f>VLOOKUP(B83,'K_9.3'!$B$4:$H$124,7,FALSE)</f>
        <v>30519.879545454547</v>
      </c>
      <c r="AI83" s="198" t="str">
        <f>VLOOKUP(B83,'K_10.1'!$B$4:$H$124,6,FALSE)</f>
        <v>5</v>
      </c>
      <c r="AJ83" s="195">
        <f>VLOOKUP(B83,'K_10.1'!$B$4:$H$124,7,FALSE)</f>
        <v>44882.175802139034</v>
      </c>
      <c r="AK83" s="198">
        <f>VLOOKUP(B83,'K_10.2'!$B$4:$K$124,9,FALSE)</f>
        <v>5</v>
      </c>
      <c r="AL83" s="195">
        <f>VLOOKUP(B83,'K_10.2'!$B$4:$K$124,10,FALSE)</f>
        <v>45285.792491007196</v>
      </c>
      <c r="AM83" s="195">
        <f t="shared" si="24"/>
        <v>49.333333333333329</v>
      </c>
      <c r="AN83" s="199">
        <f t="shared" si="25"/>
        <v>490573.69597221795</v>
      </c>
      <c r="AO83" s="199">
        <f t="shared" si="26"/>
        <v>790688.30483141774</v>
      </c>
      <c r="AP83" s="174">
        <f t="shared" si="27"/>
        <v>4098880</v>
      </c>
      <c r="AQ83" s="175">
        <f t="shared" si="28"/>
        <v>-3308191.6951685823</v>
      </c>
      <c r="AR83" s="174">
        <v>49.333333333333329</v>
      </c>
      <c r="AS83" s="175">
        <f t="shared" si="31"/>
        <v>56589.617221046639</v>
      </c>
      <c r="AT83" s="174">
        <f t="shared" si="30"/>
        <v>847277.92205246433</v>
      </c>
      <c r="AU83" s="175">
        <f t="shared" si="29"/>
        <v>-3251602.0779475356</v>
      </c>
      <c r="AV83" s="174">
        <v>49.333333333333329</v>
      </c>
      <c r="AW83" s="175">
        <f t="shared" si="32"/>
        <v>2948.2493575627286</v>
      </c>
      <c r="AX83" s="182">
        <v>850226.17141002708</v>
      </c>
      <c r="AY83" s="58">
        <f t="shared" si="22"/>
        <v>2569497.2343212171</v>
      </c>
    </row>
    <row r="84" spans="1:51" x14ac:dyDescent="0.35">
      <c r="A84" s="166"/>
      <c r="B84" s="165" t="s">
        <v>224</v>
      </c>
      <c r="C84" s="172" t="s">
        <v>78</v>
      </c>
      <c r="D84" s="172" t="s">
        <v>548</v>
      </c>
      <c r="E84" s="173">
        <f>VLOOKUP(B84,PopUC!$B$4:$D$117,3,FALSE)</f>
        <v>46856</v>
      </c>
      <c r="F84" s="195">
        <f>VLOOKUP(B84,PopUC!$B$4:$G$117,6,FALSE)</f>
        <v>265495.60026626091</v>
      </c>
      <c r="G84" s="196">
        <f>VLOOKUP(B84,'K_1.1'!$B$4:$H$127,6,FALSE)</f>
        <v>4</v>
      </c>
      <c r="H84" s="195">
        <f>VLOOKUP(B84,'K_1.1'!$B$4:$H$127,7,FALSE)</f>
        <v>33488.147132169579</v>
      </c>
      <c r="I84" s="196" t="str">
        <f>VLOOKUP(B84,'K_1.2'!$B$4:$H$127,6,FALSE)</f>
        <v>1</v>
      </c>
      <c r="J84" s="195">
        <f>VLOOKUP(B84,'K_1.2'!$B$4:$H$127,7,FALSE)</f>
        <v>12163.720108695652</v>
      </c>
      <c r="K84" s="196" t="str">
        <f>VLOOKUP(B84,'K_2.1'!$B$4:$H$127,6,FALSE)</f>
        <v>4</v>
      </c>
      <c r="L84" s="195">
        <f>VLOOKUP(B84,'K_2.1'!$B$4:$H$127,7,FALSE)</f>
        <v>33910.977272727272</v>
      </c>
      <c r="M84" s="197" t="str">
        <f>VLOOKUP(B84,'K_2.2'!$B$4:$H$127,6,FALSE)</f>
        <v>3</v>
      </c>
      <c r="N84" s="195">
        <f>VLOOKUP(B84,'K_2.2'!$B$4:$H$127,7,FALSE)</f>
        <v>31872.026107594938</v>
      </c>
      <c r="O84" s="197" t="str">
        <f>VLOOKUP(B84,K_3!$B$4:$H$127,6,FALSE)</f>
        <v>2</v>
      </c>
      <c r="P84" s="195">
        <f>VLOOKUP(B84,K_3!$B$4:$H$127,7,FALSE)</f>
        <v>25242.005639097744</v>
      </c>
      <c r="Q84" s="195">
        <f>VLOOKUP(B84,'K_4.1'!$B$4:$H$115,6,FALSE)</f>
        <v>0.5</v>
      </c>
      <c r="R84" s="195">
        <f>VLOOKUP(B84,'K_4.1'!$B$4:$H$115,7,FALSE)</f>
        <v>9024.6955645161288</v>
      </c>
      <c r="S84" s="195">
        <f>VLOOKUP(B84,'K_4.2'!$B$4:$H$127,6,FALSE)</f>
        <v>0</v>
      </c>
      <c r="T84" s="195">
        <f>VLOOKUP(B84,'K_4.2'!$B$4:$H$127,7,FALSE)</f>
        <v>0</v>
      </c>
      <c r="U84" s="198">
        <f>VLOOKUP(B84,K_5!$B$4:$H$131,6,FALSE)</f>
        <v>4</v>
      </c>
      <c r="V84" s="195">
        <f>VLOOKUP(B84,K_5!$B$4:$H$131,7,FALSE)</f>
        <v>37827.456338028169</v>
      </c>
      <c r="W84" s="198" t="str">
        <f>VLOOKUP(B84,K_6!$B$4:$H$127,6,FALSE)</f>
        <v>1</v>
      </c>
      <c r="X84" s="195">
        <f>VLOOKUP(B84,K_6!$B$4:$H$127,7,FALSE)</f>
        <v>11862.850706713782</v>
      </c>
      <c r="Y84" s="198">
        <f>VLOOKUP(B84,K_7!$B$4:$H$124,6,FALSE)</f>
        <v>3</v>
      </c>
      <c r="Z84" s="195">
        <f>VLOOKUP(B84,K_7!$B$4:$H$124,7,FALSE)</f>
        <v>44762.49</v>
      </c>
      <c r="AA84" s="198">
        <f>VLOOKUP(B84,K_8!$B$4:$H$124,6,FALSE)</f>
        <v>3</v>
      </c>
      <c r="AB84" s="195">
        <f>VLOOKUP(B84,K_8!$B$4:$H$124,7,FALSE)</f>
        <v>33021.509016393444</v>
      </c>
      <c r="AC84" s="195">
        <f>VLOOKUP(B84,'K_9.1'!$B$4:$G$121,5,FALSE)</f>
        <v>4.8888888888888893</v>
      </c>
      <c r="AD84" s="195">
        <f>VLOOKUP(B84,'K_9.1'!$B$4:$G$121,6,FALSE)</f>
        <v>31546.849625005147</v>
      </c>
      <c r="AE84" s="195">
        <f>VLOOKUP(B84,'K_9.2'!$B$4:$G$121,5,FALSE)</f>
        <v>2.3333333333333335</v>
      </c>
      <c r="AF84" s="195">
        <f>VLOOKUP(B84,'K_9.2'!$B$4:$G$121,6,FALSE)</f>
        <v>15926.280073644992</v>
      </c>
      <c r="AG84" s="198">
        <f>VLOOKUP(B84,'K_9.3'!$B$4:$H$124,6,FALSE)</f>
        <v>5</v>
      </c>
      <c r="AH84" s="195">
        <f>VLOOKUP(B84,'K_9.3'!$B$4:$H$124,7,FALSE)</f>
        <v>30519.879545454547</v>
      </c>
      <c r="AI84" s="198" t="str">
        <f>VLOOKUP(B84,'K_10.1'!$B$4:$H$124,6,FALSE)</f>
        <v>5</v>
      </c>
      <c r="AJ84" s="195">
        <f>VLOOKUP(B84,'K_10.1'!$B$4:$H$124,7,FALSE)</f>
        <v>44882.175802139034</v>
      </c>
      <c r="AK84" s="198">
        <f>VLOOKUP(B84,'K_10.2'!$B$4:$K$124,9,FALSE)</f>
        <v>5</v>
      </c>
      <c r="AL84" s="195">
        <f>VLOOKUP(B84,'K_10.2'!$B$4:$K$124,10,FALSE)</f>
        <v>45285.792491007196</v>
      </c>
      <c r="AM84" s="195">
        <f t="shared" si="24"/>
        <v>47.722222222222221</v>
      </c>
      <c r="AN84" s="199">
        <f t="shared" si="25"/>
        <v>441336.8554231876</v>
      </c>
      <c r="AO84" s="199">
        <f t="shared" si="26"/>
        <v>706832.45568944851</v>
      </c>
      <c r="AP84" s="174">
        <f t="shared" si="27"/>
        <v>3748480</v>
      </c>
      <c r="AQ84" s="175">
        <f t="shared" si="28"/>
        <v>-3041647.5443105516</v>
      </c>
      <c r="AR84" s="174">
        <v>47.722222222222221</v>
      </c>
      <c r="AS84" s="175">
        <f t="shared" si="31"/>
        <v>54741.532874863813</v>
      </c>
      <c r="AT84" s="174">
        <f t="shared" si="30"/>
        <v>761573.98856431234</v>
      </c>
      <c r="AU84" s="175">
        <f t="shared" si="29"/>
        <v>-2986906.0114356875</v>
      </c>
      <c r="AV84" s="174">
        <v>47.722222222222221</v>
      </c>
      <c r="AW84" s="175">
        <f t="shared" si="32"/>
        <v>2851.9664393540361</v>
      </c>
      <c r="AX84" s="182">
        <v>764425.95500366634</v>
      </c>
      <c r="AY84" s="58">
        <f t="shared" si="22"/>
        <v>2706164.4562907899</v>
      </c>
    </row>
    <row r="85" spans="1:51" x14ac:dyDescent="0.35">
      <c r="A85" s="166"/>
      <c r="B85" s="165" t="s">
        <v>225</v>
      </c>
      <c r="C85" s="172" t="s">
        <v>79</v>
      </c>
      <c r="D85" s="172" t="s">
        <v>548</v>
      </c>
      <c r="E85" s="173">
        <f>VLOOKUP(B85,PopUC!$B$4:$D$117,3,FALSE)</f>
        <v>57096</v>
      </c>
      <c r="F85" s="195">
        <f>VLOOKUP(B85,PopUC!$B$4:$G$117,6,FALSE)</f>
        <v>282639.64352427161</v>
      </c>
      <c r="G85" s="196">
        <f>VLOOKUP(B85,'K_1.1'!$B$4:$H$127,6,FALSE)</f>
        <v>3</v>
      </c>
      <c r="H85" s="195">
        <f>VLOOKUP(B85,'K_1.1'!$B$4:$H$127,7,FALSE)</f>
        <v>25116.110349127182</v>
      </c>
      <c r="I85" s="196" t="str">
        <f>VLOOKUP(B85,'K_1.2'!$B$4:$H$127,6,FALSE)</f>
        <v>1</v>
      </c>
      <c r="J85" s="195">
        <f>VLOOKUP(B85,'K_1.2'!$B$4:$H$127,7,FALSE)</f>
        <v>12163.720108695652</v>
      </c>
      <c r="K85" s="196" t="str">
        <f>VLOOKUP(B85,'K_2.1'!$B$4:$H$127,6,FALSE)</f>
        <v>2</v>
      </c>
      <c r="L85" s="195">
        <f>VLOOKUP(B85,'K_2.1'!$B$4:$H$127,7,FALSE)</f>
        <v>16955.488636363636</v>
      </c>
      <c r="M85" s="197" t="str">
        <f>VLOOKUP(B85,'K_2.2'!$B$4:$H$127,6,FALSE)</f>
        <v>1</v>
      </c>
      <c r="N85" s="195">
        <f>VLOOKUP(B85,'K_2.2'!$B$4:$H$127,7,FALSE)</f>
        <v>10624.008702531646</v>
      </c>
      <c r="O85" s="197" t="str">
        <f>VLOOKUP(B85,K_3!$B$4:$H$127,6,FALSE)</f>
        <v>1</v>
      </c>
      <c r="P85" s="195">
        <f>VLOOKUP(B85,K_3!$B$4:$H$127,7,FALSE)</f>
        <v>12621.002819548872</v>
      </c>
      <c r="Q85" s="195">
        <f>VLOOKUP(B85,'K_4.1'!$B$4:$H$115,6,FALSE)</f>
        <v>0.5</v>
      </c>
      <c r="R85" s="195">
        <f>VLOOKUP(B85,'K_4.1'!$B$4:$H$115,7,FALSE)</f>
        <v>9024.6955645161288</v>
      </c>
      <c r="S85" s="195">
        <f>VLOOKUP(B85,'K_4.2'!$B$4:$H$127,6,FALSE)</f>
        <v>0.5</v>
      </c>
      <c r="T85" s="195">
        <f>VLOOKUP(B85,'K_4.2'!$B$4:$H$127,7,FALSE)</f>
        <v>10426.045807453416</v>
      </c>
      <c r="U85" s="198">
        <f>VLOOKUP(B85,K_5!$B$4:$H$131,6,FALSE)</f>
        <v>2</v>
      </c>
      <c r="V85" s="195">
        <f>VLOOKUP(B85,K_5!$B$4:$H$131,7,FALSE)</f>
        <v>18913.728169014084</v>
      </c>
      <c r="W85" s="198" t="str">
        <f>VLOOKUP(B85,K_6!$B$4:$H$127,6,FALSE)</f>
        <v>1</v>
      </c>
      <c r="X85" s="195">
        <f>VLOOKUP(B85,K_6!$B$4:$H$127,7,FALSE)</f>
        <v>11862.850706713782</v>
      </c>
      <c r="Y85" s="198">
        <f>VLOOKUP(B85,K_7!$B$4:$H$124,6,FALSE)</f>
        <v>3</v>
      </c>
      <c r="Z85" s="195">
        <f>VLOOKUP(B85,K_7!$B$4:$H$124,7,FALSE)</f>
        <v>44762.49</v>
      </c>
      <c r="AA85" s="198">
        <f>VLOOKUP(B85,K_8!$B$4:$H$124,6,FALSE)</f>
        <v>3</v>
      </c>
      <c r="AB85" s="195">
        <f>VLOOKUP(B85,K_8!$B$4:$H$124,7,FALSE)</f>
        <v>33021.509016393444</v>
      </c>
      <c r="AC85" s="195">
        <f>VLOOKUP(B85,'K_9.1'!$B$4:$G$121,5,FALSE)</f>
        <v>4.2307692307692308</v>
      </c>
      <c r="AD85" s="195">
        <f>VLOOKUP(B85,'K_9.1'!$B$4:$G$121,6,FALSE)</f>
        <v>27300.158329331374</v>
      </c>
      <c r="AE85" s="195">
        <f>VLOOKUP(B85,'K_9.2'!$B$4:$G$121,5,FALSE)</f>
        <v>4.4615384615384617</v>
      </c>
      <c r="AF85" s="195">
        <f>VLOOKUP(B85,'K_9.2'!$B$4:$G$121,6,FALSE)</f>
        <v>30452.447613343167</v>
      </c>
      <c r="AG85" s="198">
        <f>VLOOKUP(B85,'K_9.3'!$B$4:$H$124,6,FALSE)</f>
        <v>5</v>
      </c>
      <c r="AH85" s="195">
        <f>VLOOKUP(B85,'K_9.3'!$B$4:$H$124,7,FALSE)</f>
        <v>30519.879545454547</v>
      </c>
      <c r="AI85" s="198" t="str">
        <f>VLOOKUP(B85,'K_10.1'!$B$4:$H$124,6,FALSE)</f>
        <v>5</v>
      </c>
      <c r="AJ85" s="195">
        <f>VLOOKUP(B85,'K_10.1'!$B$4:$H$124,7,FALSE)</f>
        <v>44882.175802139034</v>
      </c>
      <c r="AK85" s="198">
        <f>VLOOKUP(B85,'K_10.2'!$B$4:$K$124,9,FALSE)</f>
        <v>5</v>
      </c>
      <c r="AL85" s="195">
        <f>VLOOKUP(B85,'K_10.2'!$B$4:$K$124,10,FALSE)</f>
        <v>45285.792491007196</v>
      </c>
      <c r="AM85" s="195">
        <f t="shared" si="24"/>
        <v>41.692307692307693</v>
      </c>
      <c r="AN85" s="199">
        <f t="shared" si="25"/>
        <v>383932.10366163321</v>
      </c>
      <c r="AO85" s="199">
        <f t="shared" si="26"/>
        <v>666571.74718590477</v>
      </c>
      <c r="AP85" s="174">
        <f t="shared" si="27"/>
        <v>4567680</v>
      </c>
      <c r="AQ85" s="175">
        <f t="shared" si="28"/>
        <v>-3901108.2528140955</v>
      </c>
      <c r="AR85" s="174">
        <v>41.692307692307693</v>
      </c>
      <c r="AS85" s="175">
        <f t="shared" si="31"/>
        <v>47824.697298036306</v>
      </c>
      <c r="AT85" s="174">
        <f t="shared" si="30"/>
        <v>714396.44448394107</v>
      </c>
      <c r="AU85" s="175">
        <f t="shared" si="29"/>
        <v>-3853283.555516059</v>
      </c>
      <c r="AV85" s="174">
        <v>41.692307692307693</v>
      </c>
      <c r="AW85" s="175">
        <f t="shared" si="32"/>
        <v>2491.6078250504142</v>
      </c>
      <c r="AX85" s="182">
        <v>716888.05230899143</v>
      </c>
      <c r="AY85" s="58">
        <f t="shared" si="22"/>
        <v>2467354.2237190185</v>
      </c>
    </row>
    <row r="86" spans="1:51" x14ac:dyDescent="0.35">
      <c r="A86" s="166"/>
      <c r="B86" s="165" t="s">
        <v>226</v>
      </c>
      <c r="C86" s="172" t="s">
        <v>80</v>
      </c>
      <c r="D86" s="172" t="s">
        <v>548</v>
      </c>
      <c r="E86" s="173">
        <f>VLOOKUP(B86,PopUC!$B$4:$D$117,3,FALSE)</f>
        <v>68197</v>
      </c>
      <c r="F86" s="195">
        <f>VLOOKUP(B86,PopUC!$B$4:$G$117,6,FALSE)</f>
        <v>373425.41333585302</v>
      </c>
      <c r="G86" s="196">
        <f>VLOOKUP(B86,'K_1.1'!$B$4:$H$127,6,FALSE)</f>
        <v>3</v>
      </c>
      <c r="H86" s="195">
        <f>VLOOKUP(B86,'K_1.1'!$B$4:$H$127,7,FALSE)</f>
        <v>25116.110349127182</v>
      </c>
      <c r="I86" s="196" t="str">
        <f>VLOOKUP(B86,'K_1.2'!$B$4:$H$127,6,FALSE)</f>
        <v>2</v>
      </c>
      <c r="J86" s="195">
        <f>VLOOKUP(B86,'K_1.2'!$B$4:$H$127,7,FALSE)</f>
        <v>24327.440217391304</v>
      </c>
      <c r="K86" s="196" t="str">
        <f>VLOOKUP(B86,'K_2.1'!$B$4:$H$127,6,FALSE)</f>
        <v>3</v>
      </c>
      <c r="L86" s="195">
        <f>VLOOKUP(B86,'K_2.1'!$B$4:$H$127,7,FALSE)</f>
        <v>25433.232954545456</v>
      </c>
      <c r="M86" s="197" t="str">
        <f>VLOOKUP(B86,'K_2.2'!$B$4:$H$127,6,FALSE)</f>
        <v>2</v>
      </c>
      <c r="N86" s="195">
        <f>VLOOKUP(B86,'K_2.2'!$B$4:$H$127,7,FALSE)</f>
        <v>21248.017405063292</v>
      </c>
      <c r="O86" s="197" t="str">
        <f>VLOOKUP(B86,K_3!$B$4:$H$127,6,FALSE)</f>
        <v>4</v>
      </c>
      <c r="P86" s="195">
        <f>VLOOKUP(B86,K_3!$B$4:$H$127,7,FALSE)</f>
        <v>50484.011278195489</v>
      </c>
      <c r="Q86" s="195">
        <f>VLOOKUP(B86,'K_4.1'!$B$4:$H$115,6,FALSE)</f>
        <v>0</v>
      </c>
      <c r="R86" s="195">
        <f>VLOOKUP(B86,'K_4.1'!$B$4:$H$115,7,FALSE)</f>
        <v>0</v>
      </c>
      <c r="S86" s="195">
        <f>VLOOKUP(B86,'K_4.2'!$B$4:$H$127,6,FALSE)</f>
        <v>0</v>
      </c>
      <c r="T86" s="195">
        <f>VLOOKUP(B86,'K_4.2'!$B$4:$H$127,7,FALSE)</f>
        <v>0</v>
      </c>
      <c r="U86" s="198">
        <f>VLOOKUP(B86,K_5!$B$4:$H$131,6,FALSE)</f>
        <v>2</v>
      </c>
      <c r="V86" s="195">
        <f>VLOOKUP(B86,K_5!$B$4:$H$131,7,FALSE)</f>
        <v>18913.728169014084</v>
      </c>
      <c r="W86" s="198" t="str">
        <f>VLOOKUP(B86,K_6!$B$4:$H$127,6,FALSE)</f>
        <v>2</v>
      </c>
      <c r="X86" s="195">
        <f>VLOOKUP(B86,K_6!$B$4:$H$127,7,FALSE)</f>
        <v>23725.701413427563</v>
      </c>
      <c r="Y86" s="198">
        <f>VLOOKUP(B86,K_7!$B$4:$H$124,6,FALSE)</f>
        <v>3</v>
      </c>
      <c r="Z86" s="195">
        <f>VLOOKUP(B86,K_7!$B$4:$H$124,7,FALSE)</f>
        <v>44762.49</v>
      </c>
      <c r="AA86" s="198">
        <f>VLOOKUP(B86,K_8!$B$4:$H$124,6,FALSE)</f>
        <v>3</v>
      </c>
      <c r="AB86" s="195">
        <f>VLOOKUP(B86,K_8!$B$4:$H$124,7,FALSE)</f>
        <v>33021.509016393444</v>
      </c>
      <c r="AC86" s="195">
        <f>VLOOKUP(B86,'K_9.1'!$B$4:$G$121,5,FALSE)</f>
        <v>4.2941176470588234</v>
      </c>
      <c r="AD86" s="195">
        <f>VLOOKUP(B86,'K_9.1'!$B$4:$G$121,6,FALSE)</f>
        <v>27708.930753513872</v>
      </c>
      <c r="AE86" s="195">
        <f>VLOOKUP(B86,'K_9.2'!$B$4:$G$121,5,FALSE)</f>
        <v>2.8235294117647061</v>
      </c>
      <c r="AF86" s="195">
        <f>VLOOKUP(B86,'K_9.2'!$B$4:$G$121,6,FALSE)</f>
        <v>19272.137231973767</v>
      </c>
      <c r="AG86" s="198">
        <f>VLOOKUP(B86,'K_9.3'!$B$4:$H$124,6,FALSE)</f>
        <v>5</v>
      </c>
      <c r="AH86" s="195">
        <f>VLOOKUP(B86,'K_9.3'!$B$4:$H$124,7,FALSE)</f>
        <v>30519.879545454547</v>
      </c>
      <c r="AI86" s="198" t="str">
        <f>VLOOKUP(B86,'K_10.1'!$B$4:$H$124,6,FALSE)</f>
        <v>5</v>
      </c>
      <c r="AJ86" s="195">
        <f>VLOOKUP(B86,'K_10.1'!$B$4:$H$124,7,FALSE)</f>
        <v>44882.175802139034</v>
      </c>
      <c r="AK86" s="198">
        <f>VLOOKUP(B86,'K_10.2'!$B$4:$K$124,9,FALSE)</f>
        <v>5</v>
      </c>
      <c r="AL86" s="195">
        <f>VLOOKUP(B86,'K_10.2'!$B$4:$K$124,10,FALSE)</f>
        <v>45285.792491007196</v>
      </c>
      <c r="AM86" s="195">
        <f t="shared" si="24"/>
        <v>46.117647058823529</v>
      </c>
      <c r="AN86" s="199">
        <f t="shared" si="25"/>
        <v>434701.15662724618</v>
      </c>
      <c r="AO86" s="199">
        <f t="shared" si="26"/>
        <v>808126.5699630992</v>
      </c>
      <c r="AP86" s="174">
        <f t="shared" si="27"/>
        <v>5455760</v>
      </c>
      <c r="AQ86" s="175">
        <f t="shared" si="28"/>
        <v>-4647633.4300369006</v>
      </c>
      <c r="AR86" s="174">
        <v>46.117647058823529</v>
      </c>
      <c r="AS86" s="175">
        <f t="shared" si="31"/>
        <v>52900.945828259821</v>
      </c>
      <c r="AT86" s="174">
        <f t="shared" si="30"/>
        <v>861027.51579135901</v>
      </c>
      <c r="AU86" s="175">
        <f t="shared" si="29"/>
        <v>-4594732.4842086406</v>
      </c>
      <c r="AV86" s="174">
        <v>46.117647058823529</v>
      </c>
      <c r="AW86" s="175">
        <f t="shared" si="32"/>
        <v>2756.0741212192124</v>
      </c>
      <c r="AX86" s="182">
        <v>863783.58991257823</v>
      </c>
      <c r="AY86" s="58">
        <f t="shared" si="22"/>
        <v>2380049.5449162447</v>
      </c>
    </row>
    <row r="87" spans="1:51" x14ac:dyDescent="0.35">
      <c r="A87" s="166"/>
      <c r="B87" s="165" t="s">
        <v>227</v>
      </c>
      <c r="C87" s="172" t="s">
        <v>81</v>
      </c>
      <c r="D87" s="172" t="s">
        <v>548</v>
      </c>
      <c r="E87" s="173">
        <f>VLOOKUP(B87,PopUC!$B$4:$D$117,3,FALSE)</f>
        <v>30887</v>
      </c>
      <c r="F87" s="195">
        <f>VLOOKUP(B87,PopUC!$B$4:$G$117,6,FALSE)</f>
        <v>220955.20572436057</v>
      </c>
      <c r="G87" s="196">
        <f>VLOOKUP(B87,'K_1.1'!$B$4:$H$127,6,FALSE)</f>
        <v>4</v>
      </c>
      <c r="H87" s="195">
        <f>VLOOKUP(B87,'K_1.1'!$B$4:$H$127,7,FALSE)</f>
        <v>33488.147132169579</v>
      </c>
      <c r="I87" s="196" t="str">
        <f>VLOOKUP(B87,'K_1.2'!$B$4:$H$127,6,FALSE)</f>
        <v>2</v>
      </c>
      <c r="J87" s="195">
        <f>VLOOKUP(B87,'K_1.2'!$B$4:$H$127,7,FALSE)</f>
        <v>24327.440217391304</v>
      </c>
      <c r="K87" s="196" t="str">
        <f>VLOOKUP(B87,'K_2.1'!$B$4:$H$127,6,FALSE)</f>
        <v>5</v>
      </c>
      <c r="L87" s="195">
        <f>VLOOKUP(B87,'K_2.1'!$B$4:$H$127,7,FALSE)</f>
        <v>42388.721590909088</v>
      </c>
      <c r="M87" s="197" t="str">
        <f>VLOOKUP(B87,'K_2.2'!$B$4:$H$127,6,FALSE)</f>
        <v>1</v>
      </c>
      <c r="N87" s="195">
        <f>VLOOKUP(B87,'K_2.2'!$B$4:$H$127,7,FALSE)</f>
        <v>10624.008702531646</v>
      </c>
      <c r="O87" s="197" t="str">
        <f>VLOOKUP(B87,K_3!$B$4:$H$127,6,FALSE)</f>
        <v>1</v>
      </c>
      <c r="P87" s="195">
        <f>VLOOKUP(B87,K_3!$B$4:$H$127,7,FALSE)</f>
        <v>12621.002819548872</v>
      </c>
      <c r="Q87" s="195">
        <f>VLOOKUP(B87,'K_4.1'!$B$4:$H$115,6,FALSE)</f>
        <v>1.5</v>
      </c>
      <c r="R87" s="195">
        <f>VLOOKUP(B87,'K_4.1'!$B$4:$H$115,7,FALSE)</f>
        <v>27074.086693548386</v>
      </c>
      <c r="S87" s="195">
        <f>VLOOKUP(B87,'K_4.2'!$B$4:$H$127,6,FALSE)</f>
        <v>1.5</v>
      </c>
      <c r="T87" s="195">
        <f>VLOOKUP(B87,'K_4.2'!$B$4:$H$127,7,FALSE)</f>
        <v>31278.137422360247</v>
      </c>
      <c r="U87" s="198">
        <f>VLOOKUP(B87,K_5!$B$4:$H$131,6,FALSE)</f>
        <v>2</v>
      </c>
      <c r="V87" s="195">
        <f>VLOOKUP(B87,K_5!$B$4:$H$131,7,FALSE)</f>
        <v>18913.728169014084</v>
      </c>
      <c r="W87" s="198" t="str">
        <f>VLOOKUP(B87,K_6!$B$4:$H$127,6,FALSE)</f>
        <v>3</v>
      </c>
      <c r="X87" s="195">
        <f>VLOOKUP(B87,K_6!$B$4:$H$127,7,FALSE)</f>
        <v>35588.552120141343</v>
      </c>
      <c r="Y87" s="198">
        <f>VLOOKUP(B87,K_7!$B$4:$H$124,6,FALSE)</f>
        <v>6</v>
      </c>
      <c r="Z87" s="195">
        <f>VLOOKUP(B87,K_7!$B$4:$H$124,7,FALSE)</f>
        <v>89524.98</v>
      </c>
      <c r="AA87" s="198">
        <f>VLOOKUP(B87,K_8!$B$4:$H$124,6,FALSE)</f>
        <v>12</v>
      </c>
      <c r="AB87" s="195">
        <f>VLOOKUP(B87,K_8!$B$4:$H$124,7,FALSE)</f>
        <v>132086.03606557377</v>
      </c>
      <c r="AC87" s="195">
        <f>VLOOKUP(B87,'K_9.1'!$B$4:$G$121,5,FALSE)</f>
        <v>2.375</v>
      </c>
      <c r="AD87" s="195">
        <f>VLOOKUP(B87,'K_9.1'!$B$4:$G$121,6,FALSE)</f>
        <v>15325.316153056476</v>
      </c>
      <c r="AE87" s="195">
        <f>VLOOKUP(B87,'K_9.2'!$B$4:$G$121,5,FALSE)</f>
        <v>3.875</v>
      </c>
      <c r="AF87" s="195">
        <f>VLOOKUP(B87,'K_9.2'!$B$4:$G$121,6,FALSE)</f>
        <v>26449.000836588999</v>
      </c>
      <c r="AG87" s="198">
        <f>VLOOKUP(B87,'K_9.3'!$B$4:$H$124,6,FALSE)</f>
        <v>5</v>
      </c>
      <c r="AH87" s="195">
        <f>VLOOKUP(B87,'K_9.3'!$B$4:$H$124,7,FALSE)</f>
        <v>30519.879545454547</v>
      </c>
      <c r="AI87" s="198" t="str">
        <f>VLOOKUP(B87,'K_10.1'!$B$4:$H$124,6,FALSE)</f>
        <v>5</v>
      </c>
      <c r="AJ87" s="195">
        <f>VLOOKUP(B87,'K_10.1'!$B$4:$H$124,7,FALSE)</f>
        <v>44882.175802139034</v>
      </c>
      <c r="AK87" s="198">
        <f>VLOOKUP(B87,'K_10.2'!$B$4:$K$124,9,FALSE)</f>
        <v>5</v>
      </c>
      <c r="AL87" s="195">
        <f>VLOOKUP(B87,'K_10.2'!$B$4:$K$124,10,FALSE)</f>
        <v>45285.792491007196</v>
      </c>
      <c r="AM87" s="195">
        <f t="shared" si="24"/>
        <v>60.25</v>
      </c>
      <c r="AN87" s="199">
        <f t="shared" si="25"/>
        <v>620377.00576143456</v>
      </c>
      <c r="AO87" s="199">
        <f t="shared" si="26"/>
        <v>841332.21148579509</v>
      </c>
      <c r="AP87" s="174">
        <f t="shared" si="27"/>
        <v>2470960</v>
      </c>
      <c r="AQ87" s="175">
        <f t="shared" si="28"/>
        <v>-1629627.7885142048</v>
      </c>
      <c r="AR87" s="174">
        <v>60.25</v>
      </c>
      <c r="AS87" s="175">
        <f t="shared" si="31"/>
        <v>69111.981842595822</v>
      </c>
      <c r="AT87" s="174">
        <f t="shared" si="30"/>
        <v>910444.19332839095</v>
      </c>
      <c r="AU87" s="175">
        <f t="shared" si="29"/>
        <v>-1560515.8066716092</v>
      </c>
      <c r="AV87" s="174">
        <v>60.25</v>
      </c>
      <c r="AW87" s="175">
        <f t="shared" si="32"/>
        <v>3600.6491309423195</v>
      </c>
      <c r="AX87" s="182">
        <v>914044.84245933325</v>
      </c>
      <c r="AY87" s="58">
        <f t="shared" si="22"/>
        <v>2415972.8947683247</v>
      </c>
    </row>
    <row r="88" spans="1:51" x14ac:dyDescent="0.35">
      <c r="A88" s="166"/>
      <c r="B88" s="165" t="s">
        <v>228</v>
      </c>
      <c r="C88" s="172" t="s">
        <v>82</v>
      </c>
      <c r="D88" s="172" t="s">
        <v>548</v>
      </c>
      <c r="E88" s="173">
        <f>VLOOKUP(B88,PopUC!$B$4:$D$117,3,FALSE)</f>
        <v>22176</v>
      </c>
      <c r="F88" s="195">
        <f>VLOOKUP(B88,PopUC!$B$4:$G$117,6,FALSE)</f>
        <v>156476.80222213623</v>
      </c>
      <c r="G88" s="196">
        <f>VLOOKUP(B88,'K_1.1'!$B$4:$H$127,6,FALSE)</f>
        <v>3</v>
      </c>
      <c r="H88" s="195">
        <f>VLOOKUP(B88,'K_1.1'!$B$4:$H$127,7,FALSE)</f>
        <v>25116.110349127182</v>
      </c>
      <c r="I88" s="196" t="str">
        <f>VLOOKUP(B88,'K_1.2'!$B$4:$H$127,6,FALSE)</f>
        <v>3</v>
      </c>
      <c r="J88" s="195">
        <f>VLOOKUP(B88,'K_1.2'!$B$4:$H$127,7,FALSE)</f>
        <v>36491.16032608696</v>
      </c>
      <c r="K88" s="196" t="str">
        <f>VLOOKUP(B88,'K_2.1'!$B$4:$H$127,6,FALSE)</f>
        <v>3</v>
      </c>
      <c r="L88" s="195">
        <f>VLOOKUP(B88,'K_2.1'!$B$4:$H$127,7,FALSE)</f>
        <v>25433.232954545456</v>
      </c>
      <c r="M88" s="197" t="str">
        <f>VLOOKUP(B88,'K_2.2'!$B$4:$H$127,6,FALSE)</f>
        <v>4</v>
      </c>
      <c r="N88" s="195">
        <f>VLOOKUP(B88,'K_2.2'!$B$4:$H$127,7,FALSE)</f>
        <v>42496.034810126584</v>
      </c>
      <c r="O88" s="197" t="str">
        <f>VLOOKUP(B88,K_3!$B$4:$H$127,6,FALSE)</f>
        <v>3</v>
      </c>
      <c r="P88" s="195">
        <f>VLOOKUP(B88,K_3!$B$4:$H$127,7,FALSE)</f>
        <v>37863.008458646618</v>
      </c>
      <c r="Q88" s="195">
        <f>VLOOKUP(B88,'K_4.1'!$B$4:$H$115,6,FALSE)</f>
        <v>0.5</v>
      </c>
      <c r="R88" s="195">
        <f>VLOOKUP(B88,'K_4.1'!$B$4:$H$115,7,FALSE)</f>
        <v>9024.6955645161288</v>
      </c>
      <c r="S88" s="195">
        <f>VLOOKUP(B88,'K_4.2'!$B$4:$H$127,6,FALSE)</f>
        <v>0.5</v>
      </c>
      <c r="T88" s="195">
        <f>VLOOKUP(B88,'K_4.2'!$B$4:$H$127,7,FALSE)</f>
        <v>10426.045807453416</v>
      </c>
      <c r="U88" s="198">
        <f>VLOOKUP(B88,K_5!$B$4:$H$131,6,FALSE)</f>
        <v>5</v>
      </c>
      <c r="V88" s="195">
        <f>VLOOKUP(B88,K_5!$B$4:$H$131,7,FALSE)</f>
        <v>47284.320422535209</v>
      </c>
      <c r="W88" s="198" t="str">
        <f>VLOOKUP(B88,K_6!$B$4:$H$127,6,FALSE)</f>
        <v>4</v>
      </c>
      <c r="X88" s="195">
        <f>VLOOKUP(B88,K_6!$B$4:$H$127,7,FALSE)</f>
        <v>47451.402826855126</v>
      </c>
      <c r="Y88" s="198">
        <f>VLOOKUP(B88,K_7!$B$4:$H$124,6,FALSE)</f>
        <v>3</v>
      </c>
      <c r="Z88" s="195">
        <f>VLOOKUP(B88,K_7!$B$4:$H$124,7,FALSE)</f>
        <v>44762.49</v>
      </c>
      <c r="AA88" s="198">
        <f>VLOOKUP(B88,K_8!$B$4:$H$124,6,FALSE)</f>
        <v>6</v>
      </c>
      <c r="AB88" s="195">
        <f>VLOOKUP(B88,K_8!$B$4:$H$124,7,FALSE)</f>
        <v>66043.018032786887</v>
      </c>
      <c r="AC88" s="195">
        <f>VLOOKUP(B88,'K_9.1'!$B$4:$G$121,5,FALSE)</f>
        <v>4.8571428571428568</v>
      </c>
      <c r="AD88" s="195">
        <f>VLOOKUP(B88,'K_9.1'!$B$4:$G$121,6,FALSE)</f>
        <v>31341.999952115497</v>
      </c>
      <c r="AE88" s="195">
        <f>VLOOKUP(B88,'K_9.2'!$B$4:$G$121,5,FALSE)</f>
        <v>4.5714285714285712</v>
      </c>
      <c r="AF88" s="195">
        <f>VLOOKUP(B88,'K_9.2'!$B$4:$G$121,6,FALSE)</f>
        <v>31202.507899386099</v>
      </c>
      <c r="AG88" s="198">
        <f>VLOOKUP(B88,'K_9.3'!$B$4:$H$124,6,FALSE)</f>
        <v>5</v>
      </c>
      <c r="AH88" s="195">
        <f>VLOOKUP(B88,'K_9.3'!$B$4:$H$124,7,FALSE)</f>
        <v>30519.879545454547</v>
      </c>
      <c r="AI88" s="198" t="str">
        <f>VLOOKUP(B88,'K_10.1'!$B$4:$H$124,6,FALSE)</f>
        <v>5</v>
      </c>
      <c r="AJ88" s="195">
        <f>VLOOKUP(B88,'K_10.1'!$B$4:$H$124,7,FALSE)</f>
        <v>44882.175802139034</v>
      </c>
      <c r="AK88" s="198">
        <f>VLOOKUP(B88,'K_10.2'!$B$4:$K$124,9,FALSE)</f>
        <v>5</v>
      </c>
      <c r="AL88" s="195">
        <f>VLOOKUP(B88,'K_10.2'!$B$4:$K$124,10,FALSE)</f>
        <v>45285.792491007196</v>
      </c>
      <c r="AM88" s="195">
        <f t="shared" si="24"/>
        <v>59.428571428571431</v>
      </c>
      <c r="AN88" s="199">
        <f t="shared" si="25"/>
        <v>575623.87524278194</v>
      </c>
      <c r="AO88" s="199">
        <f t="shared" si="26"/>
        <v>732100.677464918</v>
      </c>
      <c r="AP88" s="174">
        <f t="shared" si="27"/>
        <v>1774080</v>
      </c>
      <c r="AQ88" s="175">
        <f t="shared" si="28"/>
        <v>-1041979.322535082</v>
      </c>
      <c r="AR88" s="174">
        <v>59.428571428571431</v>
      </c>
      <c r="AS88" s="175">
        <f t="shared" si="31"/>
        <v>68169.731941955804</v>
      </c>
      <c r="AT88" s="174">
        <f t="shared" si="30"/>
        <v>800270.40940687386</v>
      </c>
      <c r="AU88" s="175">
        <f t="shared" si="29"/>
        <v>-973809.59059312614</v>
      </c>
      <c r="AV88" s="174">
        <v>59.428571428571431</v>
      </c>
      <c r="AW88" s="175">
        <f t="shared" si="32"/>
        <v>3551.5590716585771</v>
      </c>
      <c r="AX88" s="182">
        <v>803821.96847853239</v>
      </c>
      <c r="AY88" s="58">
        <f t="shared" si="22"/>
        <v>2021045.5583911105</v>
      </c>
    </row>
    <row r="89" spans="1:51" x14ac:dyDescent="0.35">
      <c r="A89" s="166"/>
      <c r="B89" s="165" t="s">
        <v>229</v>
      </c>
      <c r="C89" s="172" t="s">
        <v>83</v>
      </c>
      <c r="D89" s="172" t="s">
        <v>548</v>
      </c>
      <c r="E89" s="173">
        <f>VLOOKUP(B89,PopUC!$B$4:$D$117,3,FALSE)</f>
        <v>14892</v>
      </c>
      <c r="F89" s="195">
        <f>VLOOKUP(B89,PopUC!$B$4:$G$117,6,FALSE)</f>
        <v>108212.12073253085</v>
      </c>
      <c r="G89" s="196">
        <f>VLOOKUP(B89,'K_1.1'!$B$4:$H$127,6,FALSE)</f>
        <v>5</v>
      </c>
      <c r="H89" s="195">
        <f>VLOOKUP(B89,'K_1.1'!$B$4:$H$127,7,FALSE)</f>
        <v>41860.183915211972</v>
      </c>
      <c r="I89" s="196" t="str">
        <f>VLOOKUP(B89,'K_1.2'!$B$4:$H$127,6,FALSE)</f>
        <v>1</v>
      </c>
      <c r="J89" s="195">
        <f>VLOOKUP(B89,'K_1.2'!$B$4:$H$127,7,FALSE)</f>
        <v>12163.720108695652</v>
      </c>
      <c r="K89" s="196" t="str">
        <f>VLOOKUP(B89,'K_2.1'!$B$4:$H$127,6,FALSE)</f>
        <v>5</v>
      </c>
      <c r="L89" s="195">
        <f>VLOOKUP(B89,'K_2.1'!$B$4:$H$127,7,FALSE)</f>
        <v>42388.721590909088</v>
      </c>
      <c r="M89" s="197" t="str">
        <f>VLOOKUP(B89,'K_2.2'!$B$4:$H$127,6,FALSE)</f>
        <v>2</v>
      </c>
      <c r="N89" s="195">
        <f>VLOOKUP(B89,'K_2.2'!$B$4:$H$127,7,FALSE)</f>
        <v>21248.017405063292</v>
      </c>
      <c r="O89" s="197" t="str">
        <f>VLOOKUP(B89,K_3!$B$4:$H$127,6,FALSE)</f>
        <v>2</v>
      </c>
      <c r="P89" s="195">
        <f>VLOOKUP(B89,K_3!$B$4:$H$127,7,FALSE)</f>
        <v>25242.005639097744</v>
      </c>
      <c r="Q89" s="195">
        <f>VLOOKUP(B89,'K_4.1'!$B$4:$H$115,6,FALSE)</f>
        <v>2.5</v>
      </c>
      <c r="R89" s="195">
        <f>VLOOKUP(B89,'K_4.1'!$B$4:$H$115,7,FALSE)</f>
        <v>45123.477822580644</v>
      </c>
      <c r="S89" s="195">
        <f>VLOOKUP(B89,'K_4.2'!$B$4:$H$127,6,FALSE)</f>
        <v>2.5</v>
      </c>
      <c r="T89" s="195">
        <f>VLOOKUP(B89,'K_4.2'!$B$4:$H$127,7,FALSE)</f>
        <v>52130.229037267083</v>
      </c>
      <c r="U89" s="198">
        <f>VLOOKUP(B89,K_5!$B$4:$H$131,6,FALSE)</f>
        <v>5</v>
      </c>
      <c r="V89" s="195">
        <f>VLOOKUP(B89,K_5!$B$4:$H$131,7,FALSE)</f>
        <v>47284.320422535209</v>
      </c>
      <c r="W89" s="198" t="str">
        <f>VLOOKUP(B89,K_6!$B$4:$H$127,6,FALSE)</f>
        <v>2</v>
      </c>
      <c r="X89" s="195">
        <f>VLOOKUP(B89,K_6!$B$4:$H$127,7,FALSE)</f>
        <v>23725.701413427563</v>
      </c>
      <c r="Y89" s="198">
        <f>VLOOKUP(B89,K_7!$B$4:$H$124,6,FALSE)</f>
        <v>3</v>
      </c>
      <c r="Z89" s="195">
        <f>VLOOKUP(B89,K_7!$B$4:$H$124,7,FALSE)</f>
        <v>44762.49</v>
      </c>
      <c r="AA89" s="198">
        <f>VLOOKUP(B89,K_8!$B$4:$H$124,6,FALSE)</f>
        <v>9</v>
      </c>
      <c r="AB89" s="195">
        <f>VLOOKUP(B89,K_8!$B$4:$H$124,7,FALSE)</f>
        <v>99064.527049180324</v>
      </c>
      <c r="AC89" s="195">
        <f>VLOOKUP(B89,'K_9.1'!$B$4:$G$121,5,FALSE)</f>
        <v>3</v>
      </c>
      <c r="AD89" s="195">
        <f>VLOOKUP(B89,'K_9.1'!$B$4:$G$121,6,FALSE)</f>
        <v>19358.294088071336</v>
      </c>
      <c r="AE89" s="195">
        <f>VLOOKUP(B89,'K_9.2'!$B$4:$G$121,5,FALSE)</f>
        <v>4.2</v>
      </c>
      <c r="AF89" s="195">
        <f>VLOOKUP(B89,'K_9.2'!$B$4:$G$121,6,FALSE)</f>
        <v>28667.304132560985</v>
      </c>
      <c r="AG89" s="198">
        <f>VLOOKUP(B89,'K_9.3'!$B$4:$H$124,6,FALSE)</f>
        <v>5</v>
      </c>
      <c r="AH89" s="195">
        <f>VLOOKUP(B89,'K_9.3'!$B$4:$H$124,7,FALSE)</f>
        <v>30519.879545454547</v>
      </c>
      <c r="AI89" s="198" t="str">
        <f>VLOOKUP(B89,'K_10.1'!$B$4:$H$124,6,FALSE)</f>
        <v>5</v>
      </c>
      <c r="AJ89" s="195">
        <f>VLOOKUP(B89,'K_10.1'!$B$4:$H$124,7,FALSE)</f>
        <v>44882.175802139034</v>
      </c>
      <c r="AK89" s="198">
        <f>VLOOKUP(B89,'K_10.2'!$B$4:$K$124,9,FALSE)</f>
        <v>5</v>
      </c>
      <c r="AL89" s="195">
        <f>VLOOKUP(B89,'K_10.2'!$B$4:$K$124,10,FALSE)</f>
        <v>45285.792491007196</v>
      </c>
      <c r="AM89" s="195">
        <f t="shared" si="24"/>
        <v>61.2</v>
      </c>
      <c r="AN89" s="199">
        <f t="shared" si="25"/>
        <v>623706.84046320152</v>
      </c>
      <c r="AO89" s="199">
        <f t="shared" si="26"/>
        <v>731918.96119573247</v>
      </c>
      <c r="AP89" s="174">
        <f t="shared" si="27"/>
        <v>1191360</v>
      </c>
      <c r="AQ89" s="175">
        <f t="shared" si="28"/>
        <v>-459441.03880426753</v>
      </c>
      <c r="AR89" s="174">
        <v>61.2</v>
      </c>
      <c r="AS89" s="175">
        <f t="shared" si="31"/>
        <v>70201.714336379489</v>
      </c>
      <c r="AT89" s="174">
        <f t="shared" si="30"/>
        <v>802120.6755321119</v>
      </c>
      <c r="AU89" s="175">
        <f t="shared" si="29"/>
        <v>-389239.3244678881</v>
      </c>
      <c r="AV89" s="174">
        <v>61.2</v>
      </c>
      <c r="AW89" s="175">
        <f t="shared" si="32"/>
        <v>3657.4228516791695</v>
      </c>
      <c r="AX89" s="182">
        <v>805778.09838379105</v>
      </c>
      <c r="AY89" s="58">
        <f t="shared" si="22"/>
        <v>1974462.9408431244</v>
      </c>
    </row>
    <row r="90" spans="1:51" x14ac:dyDescent="0.35">
      <c r="A90" s="166"/>
      <c r="B90" s="165" t="s">
        <v>230</v>
      </c>
      <c r="C90" s="172" t="s">
        <v>84</v>
      </c>
      <c r="D90" s="172" t="s">
        <v>548</v>
      </c>
      <c r="E90" s="173">
        <f>VLOOKUP(B90,PopUC!$B$4:$D$117,3,FALSE)</f>
        <v>18374</v>
      </c>
      <c r="F90" s="195">
        <f>VLOOKUP(B90,PopUC!$B$4:$G$117,6,FALSE)</f>
        <v>138313.45458754632</v>
      </c>
      <c r="G90" s="196">
        <f>VLOOKUP(B90,'K_1.1'!$B$4:$H$127,6,FALSE)</f>
        <v>4</v>
      </c>
      <c r="H90" s="195">
        <f>VLOOKUP(B90,'K_1.1'!$B$4:$H$127,7,FALSE)</f>
        <v>33488.147132169579</v>
      </c>
      <c r="I90" s="196" t="str">
        <f>VLOOKUP(B90,'K_1.2'!$B$4:$H$127,6,FALSE)</f>
        <v>4</v>
      </c>
      <c r="J90" s="195">
        <f>VLOOKUP(B90,'K_1.2'!$B$4:$H$127,7,FALSE)</f>
        <v>48654.880434782608</v>
      </c>
      <c r="K90" s="196" t="str">
        <f>VLOOKUP(B90,'K_2.1'!$B$4:$H$127,6,FALSE)</f>
        <v>4</v>
      </c>
      <c r="L90" s="195">
        <f>VLOOKUP(B90,'K_2.1'!$B$4:$H$127,7,FALSE)</f>
        <v>33910.977272727272</v>
      </c>
      <c r="M90" s="197" t="str">
        <f>VLOOKUP(B90,'K_2.2'!$B$4:$H$127,6,FALSE)</f>
        <v>3</v>
      </c>
      <c r="N90" s="195">
        <f>VLOOKUP(B90,'K_2.2'!$B$4:$H$127,7,FALSE)</f>
        <v>31872.026107594938</v>
      </c>
      <c r="O90" s="197" t="str">
        <f>VLOOKUP(B90,K_3!$B$4:$H$127,6,FALSE)</f>
        <v>5</v>
      </c>
      <c r="P90" s="195">
        <f>VLOOKUP(B90,K_3!$B$4:$H$127,7,FALSE)</f>
        <v>63105.014097744359</v>
      </c>
      <c r="Q90" s="195">
        <f>VLOOKUP(B90,'K_4.1'!$B$4:$H$115,6,FALSE)</f>
        <v>1.5</v>
      </c>
      <c r="R90" s="195">
        <f>VLOOKUP(B90,'K_4.1'!$B$4:$H$115,7,FALSE)</f>
        <v>27074.086693548386</v>
      </c>
      <c r="S90" s="195">
        <f>VLOOKUP(B90,'K_4.2'!$B$4:$H$127,6,FALSE)</f>
        <v>1.5</v>
      </c>
      <c r="T90" s="195">
        <f>VLOOKUP(B90,'K_4.2'!$B$4:$H$127,7,FALSE)</f>
        <v>31278.137422360247</v>
      </c>
      <c r="U90" s="198">
        <f>VLOOKUP(B90,K_5!$B$4:$H$131,6,FALSE)</f>
        <v>5</v>
      </c>
      <c r="V90" s="195">
        <f>VLOOKUP(B90,K_5!$B$4:$H$131,7,FALSE)</f>
        <v>47284.320422535209</v>
      </c>
      <c r="W90" s="198" t="str">
        <f>VLOOKUP(B90,K_6!$B$4:$H$127,6,FALSE)</f>
        <v>5</v>
      </c>
      <c r="X90" s="195">
        <f>VLOOKUP(B90,K_6!$B$4:$H$127,7,FALSE)</f>
        <v>59314.253533568903</v>
      </c>
      <c r="Y90" s="198">
        <f>VLOOKUP(B90,K_7!$B$4:$H$124,6,FALSE)</f>
        <v>3</v>
      </c>
      <c r="Z90" s="195">
        <f>VLOOKUP(B90,K_7!$B$4:$H$124,7,FALSE)</f>
        <v>44762.49</v>
      </c>
      <c r="AA90" s="198">
        <f>VLOOKUP(B90,K_8!$B$4:$H$124,6,FALSE)</f>
        <v>12</v>
      </c>
      <c r="AB90" s="195">
        <f>VLOOKUP(B90,K_8!$B$4:$H$124,7,FALSE)</f>
        <v>132086.03606557377</v>
      </c>
      <c r="AC90" s="195">
        <f>VLOOKUP(B90,'K_9.1'!$B$4:$G$121,5,FALSE)</f>
        <v>4.8</v>
      </c>
      <c r="AD90" s="195">
        <f>VLOOKUP(B90,'K_9.1'!$B$4:$G$121,6,FALSE)</f>
        <v>30973.270540914138</v>
      </c>
      <c r="AE90" s="195">
        <f>VLOOKUP(B90,'K_9.2'!$B$4:$G$121,5,FALSE)</f>
        <v>0.6</v>
      </c>
      <c r="AF90" s="195">
        <f>VLOOKUP(B90,'K_9.2'!$B$4:$G$121,6,FALSE)</f>
        <v>4095.3291617944255</v>
      </c>
      <c r="AG90" s="198">
        <f>VLOOKUP(B90,'K_9.3'!$B$4:$H$124,6,FALSE)</f>
        <v>0</v>
      </c>
      <c r="AH90" s="195">
        <f>VLOOKUP(B90,'K_9.3'!$B$4:$H$124,7,FALSE)</f>
        <v>0</v>
      </c>
      <c r="AI90" s="198" t="str">
        <f>VLOOKUP(B90,'K_10.1'!$B$4:$H$124,6,FALSE)</f>
        <v>5</v>
      </c>
      <c r="AJ90" s="195">
        <f>VLOOKUP(B90,'K_10.1'!$B$4:$H$124,7,FALSE)</f>
        <v>44882.175802139034</v>
      </c>
      <c r="AK90" s="198">
        <f>VLOOKUP(B90,'K_10.2'!$B$4:$K$124,9,FALSE)</f>
        <v>5</v>
      </c>
      <c r="AL90" s="195">
        <f>VLOOKUP(B90,'K_10.2'!$B$4:$K$124,10,FALSE)</f>
        <v>45285.792491007196</v>
      </c>
      <c r="AM90" s="195">
        <f t="shared" si="24"/>
        <v>63.4</v>
      </c>
      <c r="AN90" s="199">
        <f t="shared" si="25"/>
        <v>678066.93717846007</v>
      </c>
      <c r="AO90" s="199">
        <f t="shared" si="26"/>
        <v>816380.39176600636</v>
      </c>
      <c r="AP90" s="174">
        <f t="shared" si="27"/>
        <v>1469920</v>
      </c>
      <c r="AQ90" s="175">
        <f t="shared" si="28"/>
        <v>-653539.60823399364</v>
      </c>
      <c r="AR90" s="174">
        <v>63.4</v>
      </c>
      <c r="AS90" s="175">
        <f t="shared" si="31"/>
        <v>72725.305374615345</v>
      </c>
      <c r="AT90" s="174">
        <f t="shared" si="30"/>
        <v>889105.69714062172</v>
      </c>
      <c r="AU90" s="175">
        <f t="shared" si="29"/>
        <v>-580814.30285937828</v>
      </c>
      <c r="AV90" s="174">
        <v>63.4</v>
      </c>
      <c r="AW90" s="175">
        <f t="shared" si="32"/>
        <v>3788.8988365434529</v>
      </c>
      <c r="AX90" s="182">
        <v>892894.59597716515</v>
      </c>
      <c r="AY90" s="58">
        <f t="shared" si="22"/>
        <v>2046876.5644556975</v>
      </c>
    </row>
    <row r="91" spans="1:51" x14ac:dyDescent="0.35">
      <c r="A91" s="166"/>
      <c r="B91" s="165" t="s">
        <v>231</v>
      </c>
      <c r="C91" s="172" t="s">
        <v>85</v>
      </c>
      <c r="D91" s="172" t="s">
        <v>548</v>
      </c>
      <c r="E91" s="173">
        <f>VLOOKUP(B91,PopUC!$B$4:$D$117,3,FALSE)</f>
        <v>20463</v>
      </c>
      <c r="F91" s="195">
        <f>VLOOKUP(B91,PopUC!$B$4:$G$117,6,FALSE)</f>
        <v>155091.60362170544</v>
      </c>
      <c r="G91" s="196">
        <f>VLOOKUP(B91,'K_1.1'!$B$4:$H$127,6,FALSE)</f>
        <v>4</v>
      </c>
      <c r="H91" s="195">
        <f>VLOOKUP(B91,'K_1.1'!$B$4:$H$127,7,FALSE)</f>
        <v>33488.147132169579</v>
      </c>
      <c r="I91" s="196" t="str">
        <f>VLOOKUP(B91,'K_1.2'!$B$4:$H$127,6,FALSE)</f>
        <v>1</v>
      </c>
      <c r="J91" s="195">
        <f>VLOOKUP(B91,'K_1.2'!$B$4:$H$127,7,FALSE)</f>
        <v>12163.720108695652</v>
      </c>
      <c r="K91" s="196" t="str">
        <f>VLOOKUP(B91,'K_2.1'!$B$4:$H$127,6,FALSE)</f>
        <v>4</v>
      </c>
      <c r="L91" s="195">
        <f>VLOOKUP(B91,'K_2.1'!$B$4:$H$127,7,FALSE)</f>
        <v>33910.977272727272</v>
      </c>
      <c r="M91" s="197" t="str">
        <f>VLOOKUP(B91,'K_2.2'!$B$4:$H$127,6,FALSE)</f>
        <v>5</v>
      </c>
      <c r="N91" s="195">
        <f>VLOOKUP(B91,'K_2.2'!$B$4:$H$127,7,FALSE)</f>
        <v>53120.043512658231</v>
      </c>
      <c r="O91" s="197" t="str">
        <f>VLOOKUP(B91,K_3!$B$4:$H$127,6,FALSE)</f>
        <v>5</v>
      </c>
      <c r="P91" s="195">
        <f>VLOOKUP(B91,K_3!$B$4:$H$127,7,FALSE)</f>
        <v>63105.014097744359</v>
      </c>
      <c r="Q91" s="195">
        <f>VLOOKUP(B91,'K_4.1'!$B$4:$H$115,6,FALSE)</f>
        <v>1.5</v>
      </c>
      <c r="R91" s="195">
        <f>VLOOKUP(B91,'K_4.1'!$B$4:$H$115,7,FALSE)</f>
        <v>27074.086693548386</v>
      </c>
      <c r="S91" s="195">
        <f>VLOOKUP(B91,'K_4.2'!$B$4:$H$127,6,FALSE)</f>
        <v>1.5</v>
      </c>
      <c r="T91" s="195">
        <f>VLOOKUP(B91,'K_4.2'!$B$4:$H$127,7,FALSE)</f>
        <v>31278.137422360247</v>
      </c>
      <c r="U91" s="198">
        <f>VLOOKUP(B91,K_5!$B$4:$H$131,6,FALSE)</f>
        <v>5</v>
      </c>
      <c r="V91" s="195">
        <f>VLOOKUP(B91,K_5!$B$4:$H$131,7,FALSE)</f>
        <v>47284.320422535209</v>
      </c>
      <c r="W91" s="198" t="str">
        <f>VLOOKUP(B91,K_6!$B$4:$H$127,6,FALSE)</f>
        <v>5</v>
      </c>
      <c r="X91" s="195">
        <f>VLOOKUP(B91,K_6!$B$4:$H$127,7,FALSE)</f>
        <v>59314.253533568903</v>
      </c>
      <c r="Y91" s="198">
        <f>VLOOKUP(B91,K_7!$B$4:$H$124,6,FALSE)</f>
        <v>3</v>
      </c>
      <c r="Z91" s="195">
        <f>VLOOKUP(B91,K_7!$B$4:$H$124,7,FALSE)</f>
        <v>44762.49</v>
      </c>
      <c r="AA91" s="198">
        <f>VLOOKUP(B91,K_8!$B$4:$H$124,6,FALSE)</f>
        <v>6</v>
      </c>
      <c r="AB91" s="195">
        <f>VLOOKUP(B91,K_8!$B$4:$H$124,7,FALSE)</f>
        <v>66043.018032786887</v>
      </c>
      <c r="AC91" s="195">
        <f>VLOOKUP(B91,'K_9.1'!$B$4:$G$121,5,FALSE)</f>
        <v>5</v>
      </c>
      <c r="AD91" s="195">
        <f>VLOOKUP(B91,'K_9.1'!$B$4:$G$121,6,FALSE)</f>
        <v>32263.823480118896</v>
      </c>
      <c r="AE91" s="195">
        <f>VLOOKUP(B91,'K_9.2'!$B$4:$G$121,5,FALSE)</f>
        <v>2.8333333333333335</v>
      </c>
      <c r="AF91" s="195">
        <f>VLOOKUP(B91,'K_9.2'!$B$4:$G$121,6,FALSE)</f>
        <v>19339.054375140346</v>
      </c>
      <c r="AG91" s="198">
        <f>VLOOKUP(B91,'K_9.3'!$B$4:$H$124,6,FALSE)</f>
        <v>5</v>
      </c>
      <c r="AH91" s="195">
        <f>VLOOKUP(B91,'K_9.3'!$B$4:$H$124,7,FALSE)</f>
        <v>30519.879545454547</v>
      </c>
      <c r="AI91" s="198" t="str">
        <f>VLOOKUP(B91,'K_10.1'!$B$4:$H$124,6,FALSE)</f>
        <v>5</v>
      </c>
      <c r="AJ91" s="195">
        <f>VLOOKUP(B91,'K_10.1'!$B$4:$H$124,7,FALSE)</f>
        <v>44882.175802139034</v>
      </c>
      <c r="AK91" s="198">
        <f>VLOOKUP(B91,'K_10.2'!$B$4:$K$124,9,FALSE)</f>
        <v>5</v>
      </c>
      <c r="AL91" s="195">
        <f>VLOOKUP(B91,'K_10.2'!$B$4:$K$124,10,FALSE)</f>
        <v>45285.792491007196</v>
      </c>
      <c r="AM91" s="195">
        <f t="shared" si="24"/>
        <v>63.833333333333329</v>
      </c>
      <c r="AN91" s="199">
        <f t="shared" si="25"/>
        <v>643834.93392265472</v>
      </c>
      <c r="AO91" s="199">
        <f t="shared" si="26"/>
        <v>798926.53754436015</v>
      </c>
      <c r="AP91" s="174">
        <f t="shared" si="27"/>
        <v>1637040</v>
      </c>
      <c r="AQ91" s="175">
        <f t="shared" si="28"/>
        <v>-838113.46245563985</v>
      </c>
      <c r="AR91" s="174">
        <v>63.833333333333329</v>
      </c>
      <c r="AS91" s="175">
        <f t="shared" si="31"/>
        <v>73222.376336692105</v>
      </c>
      <c r="AT91" s="174">
        <f t="shared" si="30"/>
        <v>872148.91388105229</v>
      </c>
      <c r="AU91" s="175">
        <f t="shared" si="29"/>
        <v>-764891.08611894771</v>
      </c>
      <c r="AV91" s="174">
        <v>63.833333333333329</v>
      </c>
      <c r="AW91" s="175">
        <f t="shared" si="32"/>
        <v>3814.7956214409637</v>
      </c>
      <c r="AX91" s="182">
        <v>875963.70950249326</v>
      </c>
      <c r="AY91" s="58">
        <f t="shared" si="22"/>
        <v>2538612.7856906625</v>
      </c>
    </row>
    <row r="92" spans="1:51" x14ac:dyDescent="0.35">
      <c r="A92" s="166"/>
      <c r="B92" s="165" t="s">
        <v>232</v>
      </c>
      <c r="C92" s="172" t="s">
        <v>86</v>
      </c>
      <c r="D92" s="172" t="s">
        <v>548</v>
      </c>
      <c r="E92" s="173">
        <f>VLOOKUP(B92,PopUC!$B$4:$D$117,3,FALSE)</f>
        <v>25515</v>
      </c>
      <c r="F92" s="195">
        <f>VLOOKUP(B92,PopUC!$B$4:$G$117,6,FALSE)</f>
        <v>133296.79516218635</v>
      </c>
      <c r="G92" s="196">
        <f>VLOOKUP(B92,'K_1.1'!$B$4:$H$127,6,FALSE)</f>
        <v>3</v>
      </c>
      <c r="H92" s="195">
        <f>VLOOKUP(B92,'K_1.1'!$B$4:$H$127,7,FALSE)</f>
        <v>25116.110349127182</v>
      </c>
      <c r="I92" s="196" t="str">
        <f>VLOOKUP(B92,'K_1.2'!$B$4:$H$127,6,FALSE)</f>
        <v>1</v>
      </c>
      <c r="J92" s="195">
        <f>VLOOKUP(B92,'K_1.2'!$B$4:$H$127,7,FALSE)</f>
        <v>12163.720108695652</v>
      </c>
      <c r="K92" s="196" t="str">
        <f>VLOOKUP(B92,'K_2.1'!$B$4:$H$127,6,FALSE)</f>
        <v>2</v>
      </c>
      <c r="L92" s="195">
        <f>VLOOKUP(B92,'K_2.1'!$B$4:$H$127,7,FALSE)</f>
        <v>16955.488636363636</v>
      </c>
      <c r="M92" s="197" t="str">
        <f>VLOOKUP(B92,'K_2.2'!$B$4:$H$127,6,FALSE)</f>
        <v>1</v>
      </c>
      <c r="N92" s="195">
        <f>VLOOKUP(B92,'K_2.2'!$B$4:$H$127,7,FALSE)</f>
        <v>10624.008702531646</v>
      </c>
      <c r="O92" s="197" t="str">
        <f>VLOOKUP(B92,K_3!$B$4:$H$127,6,FALSE)</f>
        <v>1</v>
      </c>
      <c r="P92" s="195">
        <f>VLOOKUP(B92,K_3!$B$4:$H$127,7,FALSE)</f>
        <v>12621.002819548872</v>
      </c>
      <c r="Q92" s="195">
        <f>VLOOKUP(B92,'K_4.1'!$B$4:$H$115,6,FALSE)</f>
        <v>1.5</v>
      </c>
      <c r="R92" s="195">
        <f>VLOOKUP(B92,'K_4.1'!$B$4:$H$115,7,FALSE)</f>
        <v>27074.086693548386</v>
      </c>
      <c r="S92" s="195">
        <f>VLOOKUP(B92,'K_4.2'!$B$4:$H$127,6,FALSE)</f>
        <v>0</v>
      </c>
      <c r="T92" s="195">
        <f>VLOOKUP(B92,'K_4.2'!$B$4:$H$127,7,FALSE)</f>
        <v>0</v>
      </c>
      <c r="U92" s="198">
        <f>VLOOKUP(B92,K_5!$B$4:$H$131,6,FALSE)</f>
        <v>5</v>
      </c>
      <c r="V92" s="195">
        <f>VLOOKUP(B92,K_5!$B$4:$H$131,7,FALSE)</f>
        <v>47284.320422535209</v>
      </c>
      <c r="W92" s="198" t="str">
        <f>VLOOKUP(B92,K_6!$B$4:$H$127,6,FALSE)</f>
        <v>2</v>
      </c>
      <c r="X92" s="195">
        <f>VLOOKUP(B92,K_6!$B$4:$H$127,7,FALSE)</f>
        <v>23725.701413427563</v>
      </c>
      <c r="Y92" s="198">
        <f>VLOOKUP(B92,K_7!$B$4:$H$124,6,FALSE)</f>
        <v>3</v>
      </c>
      <c r="Z92" s="195">
        <f>VLOOKUP(B92,K_7!$B$4:$H$124,7,FALSE)</f>
        <v>44762.49</v>
      </c>
      <c r="AA92" s="198">
        <f>VLOOKUP(B92,K_8!$B$4:$H$124,6,FALSE)</f>
        <v>3</v>
      </c>
      <c r="AB92" s="195">
        <f>VLOOKUP(B92,K_8!$B$4:$H$124,7,FALSE)</f>
        <v>33021.509016393444</v>
      </c>
      <c r="AC92" s="195">
        <f>VLOOKUP(B92,'K_9.1'!$B$4:$G$121,5,FALSE)</f>
        <v>4.666666666666667</v>
      </c>
      <c r="AD92" s="195">
        <f>VLOOKUP(B92,'K_9.1'!$B$4:$G$121,6,FALSE)</f>
        <v>30112.901914777642</v>
      </c>
      <c r="AE92" s="195">
        <f>VLOOKUP(B92,'K_9.2'!$B$4:$G$121,5,FALSE)</f>
        <v>1.8333333333333333</v>
      </c>
      <c r="AF92" s="195">
        <f>VLOOKUP(B92,'K_9.2'!$B$4:$G$121,6,FALSE)</f>
        <v>12513.505772149634</v>
      </c>
      <c r="AG92" s="198">
        <f>VLOOKUP(B92,'K_9.3'!$B$4:$H$124,6,FALSE)</f>
        <v>5</v>
      </c>
      <c r="AH92" s="195">
        <f>VLOOKUP(B92,'K_9.3'!$B$4:$H$124,7,FALSE)</f>
        <v>30519.879545454547</v>
      </c>
      <c r="AI92" s="198" t="str">
        <f>VLOOKUP(B92,'K_10.1'!$B$4:$H$124,6,FALSE)</f>
        <v>5</v>
      </c>
      <c r="AJ92" s="195">
        <f>VLOOKUP(B92,'K_10.1'!$B$4:$H$124,7,FALSE)</f>
        <v>44882.175802139034</v>
      </c>
      <c r="AK92" s="198">
        <f>VLOOKUP(B92,'K_10.2'!$B$4:$K$124,9,FALSE)</f>
        <v>5</v>
      </c>
      <c r="AL92" s="195">
        <f>VLOOKUP(B92,'K_10.2'!$B$4:$K$124,10,FALSE)</f>
        <v>45285.792491007196</v>
      </c>
      <c r="AM92" s="195">
        <f t="shared" si="24"/>
        <v>44</v>
      </c>
      <c r="AN92" s="199">
        <f t="shared" si="25"/>
        <v>416662.69368769962</v>
      </c>
      <c r="AO92" s="199">
        <f t="shared" si="26"/>
        <v>549959.48884988599</v>
      </c>
      <c r="AP92" s="174">
        <f t="shared" si="27"/>
        <v>2041200</v>
      </c>
      <c r="AQ92" s="175">
        <f t="shared" si="28"/>
        <v>-1491240.511150114</v>
      </c>
      <c r="AR92" s="174">
        <v>44</v>
      </c>
      <c r="AS92" s="175">
        <f t="shared" si="31"/>
        <v>50471.820764717282</v>
      </c>
      <c r="AT92" s="174">
        <f t="shared" si="30"/>
        <v>600431.30961460329</v>
      </c>
      <c r="AU92" s="175">
        <f t="shared" si="29"/>
        <v>-1440768.6903853966</v>
      </c>
      <c r="AV92" s="174">
        <v>44</v>
      </c>
      <c r="AW92" s="175">
        <f t="shared" si="32"/>
        <v>2629.519697285677</v>
      </c>
      <c r="AX92" s="182">
        <v>603060.82931188901</v>
      </c>
      <c r="AY92" s="58">
        <f t="shared" si="22"/>
        <v>2188115.4252890544</v>
      </c>
    </row>
    <row r="93" spans="1:51" x14ac:dyDescent="0.35">
      <c r="A93" s="166"/>
      <c r="B93" s="165" t="s">
        <v>233</v>
      </c>
      <c r="C93" s="172" t="s">
        <v>87</v>
      </c>
      <c r="D93" s="172" t="s">
        <v>549</v>
      </c>
      <c r="E93" s="173">
        <f>VLOOKUP(B93,PopUC!$B$4:$D$117,3,FALSE)</f>
        <v>33326</v>
      </c>
      <c r="F93" s="195">
        <f>VLOOKUP(B93,PopUC!$B$4:$G$117,6,FALSE)</f>
        <v>159374.98252126851</v>
      </c>
      <c r="G93" s="196">
        <f>VLOOKUP(B93,'K_1.1'!$B$4:$H$127,6,FALSE)</f>
        <v>1</v>
      </c>
      <c r="H93" s="195">
        <f>VLOOKUP(B93,'K_1.1'!$B$4:$H$127,7,FALSE)</f>
        <v>8372.0367830423947</v>
      </c>
      <c r="I93" s="196" t="str">
        <f>VLOOKUP(B93,'K_1.2'!$B$4:$H$127,6,FALSE)</f>
        <v>1</v>
      </c>
      <c r="J93" s="195">
        <f>VLOOKUP(B93,'K_1.2'!$B$4:$H$127,7,FALSE)</f>
        <v>12163.720108695652</v>
      </c>
      <c r="K93" s="196" t="str">
        <f>VLOOKUP(B93,'K_2.1'!$B$4:$H$127,6,FALSE)</f>
        <v>1</v>
      </c>
      <c r="L93" s="195">
        <f>VLOOKUP(B93,'K_2.1'!$B$4:$H$127,7,FALSE)</f>
        <v>8477.744318181818</v>
      </c>
      <c r="M93" s="197" t="str">
        <f>VLOOKUP(B93,'K_2.2'!$B$4:$H$127,6,FALSE)</f>
        <v>1</v>
      </c>
      <c r="N93" s="195">
        <f>VLOOKUP(B93,'K_2.2'!$B$4:$H$127,7,FALSE)</f>
        <v>10624.008702531646</v>
      </c>
      <c r="O93" s="197" t="str">
        <f>VLOOKUP(B93,K_3!$B$4:$H$127,6,FALSE)</f>
        <v>1</v>
      </c>
      <c r="P93" s="195">
        <f>VLOOKUP(B93,K_3!$B$4:$H$127,7,FALSE)</f>
        <v>12621.002819548872</v>
      </c>
      <c r="Q93" s="195">
        <f>VLOOKUP(B93,'K_4.1'!$B$4:$H$115,6,FALSE)</f>
        <v>0</v>
      </c>
      <c r="R93" s="195">
        <f>VLOOKUP(B93,'K_4.1'!$B$4:$H$115,7,FALSE)</f>
        <v>0</v>
      </c>
      <c r="S93" s="195">
        <f>VLOOKUP(B93,'K_4.2'!$B$4:$H$127,6,FALSE)</f>
        <v>0.5</v>
      </c>
      <c r="T93" s="195">
        <f>VLOOKUP(B93,'K_4.2'!$B$4:$H$127,7,FALSE)</f>
        <v>10426.045807453416</v>
      </c>
      <c r="U93" s="198">
        <f>VLOOKUP(B93,K_5!$B$4:$H$131,6,FALSE)</f>
        <v>4</v>
      </c>
      <c r="V93" s="195">
        <f>VLOOKUP(B93,K_5!$B$4:$H$131,7,FALSE)</f>
        <v>37827.456338028169</v>
      </c>
      <c r="W93" s="198" t="str">
        <f>VLOOKUP(B93,K_6!$B$4:$H$127,6,FALSE)</f>
        <v>1</v>
      </c>
      <c r="X93" s="195">
        <f>VLOOKUP(B93,K_6!$B$4:$H$127,7,FALSE)</f>
        <v>11862.850706713782</v>
      </c>
      <c r="Y93" s="198">
        <f>VLOOKUP(B93,K_7!$B$4:$H$124,6,FALSE)</f>
        <v>3</v>
      </c>
      <c r="Z93" s="195">
        <f>VLOOKUP(B93,K_7!$B$4:$H$124,7,FALSE)</f>
        <v>44762.49</v>
      </c>
      <c r="AA93" s="198">
        <f>VLOOKUP(B93,K_8!$B$4:$H$124,6,FALSE)</f>
        <v>3</v>
      </c>
      <c r="AB93" s="195">
        <f>VLOOKUP(B93,K_8!$B$4:$H$124,7,FALSE)</f>
        <v>33021.509016393444</v>
      </c>
      <c r="AC93" s="195">
        <f>VLOOKUP(B93,'K_9.1'!$B$4:$G$121,5,FALSE)</f>
        <v>4.8888888888888893</v>
      </c>
      <c r="AD93" s="195">
        <f>VLOOKUP(B93,'K_9.1'!$B$4:$G$121,6,FALSE)</f>
        <v>31546.849625005147</v>
      </c>
      <c r="AE93" s="195">
        <f>VLOOKUP(B93,'K_9.2'!$B$4:$G$121,5,FALSE)</f>
        <v>3.8888888888888888</v>
      </c>
      <c r="AF93" s="195">
        <f>VLOOKUP(B93,'K_9.2'!$B$4:$G$121,6,FALSE)</f>
        <v>26543.80012274165</v>
      </c>
      <c r="AG93" s="198">
        <f>VLOOKUP(B93,'K_9.3'!$B$4:$H$124,6,FALSE)</f>
        <v>5</v>
      </c>
      <c r="AH93" s="195">
        <f>VLOOKUP(B93,'K_9.3'!$B$4:$H$124,7,FALSE)</f>
        <v>30519.879545454547</v>
      </c>
      <c r="AI93" s="198" t="str">
        <f>VLOOKUP(B93,'K_10.1'!$B$4:$H$124,6,FALSE)</f>
        <v>5</v>
      </c>
      <c r="AJ93" s="195">
        <f>VLOOKUP(B93,'K_10.1'!$B$4:$H$124,7,FALSE)</f>
        <v>44882.175802139034</v>
      </c>
      <c r="AK93" s="198">
        <f>VLOOKUP(B93,'K_10.2'!$B$4:$K$124,9,FALSE)</f>
        <v>5</v>
      </c>
      <c r="AL93" s="195">
        <f>VLOOKUP(B93,'K_10.2'!$B$4:$K$124,10,FALSE)</f>
        <v>45285.792491007196</v>
      </c>
      <c r="AM93" s="195">
        <f t="shared" si="24"/>
        <v>40.277777777777779</v>
      </c>
      <c r="AN93" s="199">
        <f t="shared" si="25"/>
        <v>368937.36218693678</v>
      </c>
      <c r="AO93" s="199">
        <f t="shared" si="26"/>
        <v>528312.34470820532</v>
      </c>
      <c r="AP93" s="174">
        <f t="shared" si="27"/>
        <v>2666080</v>
      </c>
      <c r="AQ93" s="175">
        <f t="shared" si="28"/>
        <v>-2137767.6552917948</v>
      </c>
      <c r="AR93" s="174">
        <v>40.277777777777779</v>
      </c>
      <c r="AS93" s="175">
        <f t="shared" si="31"/>
        <v>46202.108654570744</v>
      </c>
      <c r="AT93" s="174">
        <f t="shared" si="30"/>
        <v>574514.45336277608</v>
      </c>
      <c r="AU93" s="175">
        <f t="shared" si="29"/>
        <v>-2091565.546637224</v>
      </c>
      <c r="AV93" s="174">
        <v>40.277777777777779</v>
      </c>
      <c r="AW93" s="175">
        <f t="shared" si="32"/>
        <v>2407.0729552173179</v>
      </c>
      <c r="AX93" s="182">
        <v>576921.52631799341</v>
      </c>
      <c r="AY93" s="58">
        <f t="shared" si="22"/>
        <v>2096853.5393860629</v>
      </c>
    </row>
    <row r="94" spans="1:51" x14ac:dyDescent="0.35">
      <c r="A94" s="167"/>
      <c r="B94" s="165" t="s">
        <v>234</v>
      </c>
      <c r="C94" s="176" t="s">
        <v>88</v>
      </c>
      <c r="D94" s="176" t="s">
        <v>549</v>
      </c>
      <c r="E94" s="177">
        <f>VLOOKUP(B94,PopUC!$B$4:$D$117,3,FALSE)</f>
        <v>318</v>
      </c>
      <c r="F94" s="200">
        <f>VLOOKUP(B94,PopUC!$B$4:$G$117,6,FALSE)</f>
        <v>1906.7333239890534</v>
      </c>
      <c r="G94" s="201">
        <f>VLOOKUP(B94,'K_1.1'!$B$4:$H$127,6,FALSE)</f>
        <v>1</v>
      </c>
      <c r="H94" s="200">
        <f>VLOOKUP(B94,'K_1.1'!$B$4:$H$127,7,FALSE)</f>
        <v>8372.0367830423947</v>
      </c>
      <c r="I94" s="201" t="str">
        <f>VLOOKUP(B94,'K_1.2'!$B$4:$H$127,6,FALSE)</f>
        <v>1</v>
      </c>
      <c r="J94" s="200">
        <f>VLOOKUP(B94,'K_1.2'!$B$4:$H$127,7,FALSE)</f>
        <v>12163.720108695652</v>
      </c>
      <c r="K94" s="201" t="str">
        <f>VLOOKUP(B94,'K_2.1'!$B$4:$H$127,6,FALSE)</f>
        <v>1</v>
      </c>
      <c r="L94" s="200">
        <f>VLOOKUP(B94,'K_2.1'!$B$4:$H$127,7,FALSE)</f>
        <v>8477.744318181818</v>
      </c>
      <c r="M94" s="202" t="str">
        <f>VLOOKUP(B94,'K_2.2'!$B$4:$H$127,6,FALSE)</f>
        <v>1</v>
      </c>
      <c r="N94" s="200">
        <f>VLOOKUP(B94,'K_2.2'!$B$4:$H$127,7,FALSE)</f>
        <v>10624.008702531646</v>
      </c>
      <c r="O94" s="202">
        <v>0</v>
      </c>
      <c r="P94" s="200">
        <v>0</v>
      </c>
      <c r="Q94" s="200">
        <f>VLOOKUP(B94,'K_4.1'!$B$4:$H$115,6,FALSE)</f>
        <v>0</v>
      </c>
      <c r="R94" s="200">
        <f>VLOOKUP(B94,'K_4.1'!$B$4:$H$115,7,FALSE)</f>
        <v>0</v>
      </c>
      <c r="S94" s="200">
        <f>VLOOKUP(B94,'K_4.2'!$B$4:$H$127,6,FALSE)</f>
        <v>0.5</v>
      </c>
      <c r="T94" s="200">
        <f>VLOOKUP(B94,'K_4.2'!$B$4:$H$127,7,FALSE)</f>
        <v>10426.045807453416</v>
      </c>
      <c r="U94" s="203">
        <f>VLOOKUP(B94,K_5!$B$4:$H$131,6,FALSE)</f>
        <v>2</v>
      </c>
      <c r="V94" s="200">
        <f>VLOOKUP(B94,K_5!$B$4:$H$131,7,FALSE)</f>
        <v>18913.728169014084</v>
      </c>
      <c r="W94" s="203" t="str">
        <f>VLOOKUP(B94,K_6!$B$4:$H$127,6,FALSE)</f>
        <v>1</v>
      </c>
      <c r="X94" s="200">
        <f>VLOOKUP(B94,K_6!$B$4:$H$127,7,FALSE)</f>
        <v>11862.850706713782</v>
      </c>
      <c r="Y94" s="203">
        <f>VLOOKUP(B94,K_7!$B$4:$H$124,6,FALSE)</f>
        <v>15</v>
      </c>
      <c r="Z94" s="200">
        <f>VLOOKUP(B94,K_7!$B$4:$H$124,7,FALSE)</f>
        <v>223812.45</v>
      </c>
      <c r="AA94" s="203">
        <f>VLOOKUP(B94,K_8!$B$4:$H$124,6,FALSE)</f>
        <v>3</v>
      </c>
      <c r="AB94" s="200">
        <f>VLOOKUP(B94,K_8!$B$4:$H$124,7,FALSE)</f>
        <v>33021.509016393444</v>
      </c>
      <c r="AC94" s="200">
        <f>VLOOKUP(B94,'K_9.1'!$B$4:$G$121,5,FALSE)</f>
        <v>5</v>
      </c>
      <c r="AD94" s="200">
        <f>VLOOKUP(B94,'K_9.1'!$B$4:$G$121,6,FALSE)</f>
        <v>32263.823480118896</v>
      </c>
      <c r="AE94" s="200">
        <f>VLOOKUP(B94,'K_9.2'!$B$4:$G$121,5,FALSE)</f>
        <v>5</v>
      </c>
      <c r="AF94" s="200">
        <f>VLOOKUP(B94,'K_9.2'!$B$4:$G$121,6,FALSE)</f>
        <v>34127.74301495355</v>
      </c>
      <c r="AG94" s="203">
        <f>VLOOKUP(B94,'K_9.3'!$B$4:$H$124,6,FALSE)</f>
        <v>5</v>
      </c>
      <c r="AH94" s="200">
        <f>VLOOKUP(B94,'K_9.3'!$B$4:$H$124,7,FALSE)</f>
        <v>30519.879545454547</v>
      </c>
      <c r="AI94" s="203" t="str">
        <f>VLOOKUP(B94,'K_10.1'!$B$4:$H$124,6,FALSE)</f>
        <v>5</v>
      </c>
      <c r="AJ94" s="200">
        <f>VLOOKUP(B94,'K_10.1'!$B$4:$H$124,7,FALSE)</f>
        <v>44882.175802139034</v>
      </c>
      <c r="AK94" s="203">
        <f>VLOOKUP(B94,'K_10.2'!$B$4:$K$124,9,FALSE)</f>
        <v>5</v>
      </c>
      <c r="AL94" s="200">
        <f>VLOOKUP(B94,'K_10.2'!$B$4:$K$124,10,FALSE)</f>
        <v>45285.792491007196</v>
      </c>
      <c r="AM94" s="200">
        <f t="shared" si="24"/>
        <v>50.5</v>
      </c>
      <c r="AN94" s="204">
        <f t="shared" si="25"/>
        <v>524753.5079456995</v>
      </c>
      <c r="AO94" s="204">
        <f t="shared" si="26"/>
        <v>526660.24126968847</v>
      </c>
      <c r="AP94" s="178">
        <f t="shared" si="27"/>
        <v>25440</v>
      </c>
      <c r="AQ94" s="179">
        <f t="shared" si="28"/>
        <v>501220.24126968847</v>
      </c>
      <c r="AR94" s="178">
        <v>0</v>
      </c>
      <c r="AS94" s="179">
        <f t="shared" si="31"/>
        <v>0</v>
      </c>
      <c r="AT94" s="178">
        <v>25440</v>
      </c>
      <c r="AU94" s="179">
        <f t="shared" si="29"/>
        <v>0</v>
      </c>
      <c r="AV94" s="176"/>
      <c r="AW94" s="179">
        <f t="shared" si="32"/>
        <v>0</v>
      </c>
      <c r="AX94" s="186">
        <v>25440</v>
      </c>
      <c r="AY94" s="58">
        <f t="shared" si="22"/>
        <v>1273940.8293118891</v>
      </c>
    </row>
    <row r="95" spans="1:51" x14ac:dyDescent="0.35">
      <c r="A95" s="180" t="s">
        <v>140</v>
      </c>
      <c r="B95" s="165" t="s">
        <v>235</v>
      </c>
      <c r="C95" s="168" t="s">
        <v>89</v>
      </c>
      <c r="D95" s="168" t="s">
        <v>548</v>
      </c>
      <c r="E95" s="169">
        <f>VLOOKUP(B95,PopUC!$B$4:$D$117,3,FALSE)</f>
        <v>43753</v>
      </c>
      <c r="F95" s="190">
        <f>VLOOKUP(B95,PopUC!$B$4:$G$117,6,FALSE)</f>
        <v>348059.98563677905</v>
      </c>
      <c r="G95" s="191">
        <f>VLOOKUP(B95,'K_1.1'!$B$4:$H$127,6,FALSE)</f>
        <v>5</v>
      </c>
      <c r="H95" s="190">
        <f>VLOOKUP(B95,'K_1.1'!$B$4:$H$127,7,FALSE)</f>
        <v>41860.183915211972</v>
      </c>
      <c r="I95" s="191" t="str">
        <f>VLOOKUP(B95,'K_1.2'!$B$4:$H$127,6,FALSE)</f>
        <v>3</v>
      </c>
      <c r="J95" s="190">
        <f>VLOOKUP(B95,'K_1.2'!$B$4:$H$127,7,FALSE)</f>
        <v>36491.16032608696</v>
      </c>
      <c r="K95" s="191" t="str">
        <f>VLOOKUP(B95,'K_2.1'!$B$4:$H$127,6,FALSE)</f>
        <v>4</v>
      </c>
      <c r="L95" s="190">
        <f>VLOOKUP(B95,'K_2.1'!$B$4:$H$127,7,FALSE)</f>
        <v>33910.977272727272</v>
      </c>
      <c r="M95" s="192" t="str">
        <f>VLOOKUP(B95,'K_2.2'!$B$4:$H$127,6,FALSE)</f>
        <v>3</v>
      </c>
      <c r="N95" s="190">
        <f>VLOOKUP(B95,'K_2.2'!$B$4:$H$127,7,FALSE)</f>
        <v>31872.026107594938</v>
      </c>
      <c r="O95" s="192" t="str">
        <f>VLOOKUP(B95,K_3!$B$4:$H$127,6,FALSE)</f>
        <v>3</v>
      </c>
      <c r="P95" s="190">
        <f>VLOOKUP(B95,K_3!$B$4:$H$127,7,FALSE)</f>
        <v>37863.008458646618</v>
      </c>
      <c r="Q95" s="190">
        <f>VLOOKUP(B95,'K_4.1'!$B$4:$H$115,6,FALSE)</f>
        <v>0.5</v>
      </c>
      <c r="R95" s="190">
        <f>VLOOKUP(B95,'K_4.1'!$B$4:$H$115,7,FALSE)</f>
        <v>9024.6955645161288</v>
      </c>
      <c r="S95" s="190">
        <f>VLOOKUP(B95,'K_4.2'!$B$4:$H$127,6,FALSE)</f>
        <v>1.5</v>
      </c>
      <c r="T95" s="190">
        <f>VLOOKUP(B95,'K_4.2'!$B$4:$H$127,7,FALSE)</f>
        <v>31278.137422360247</v>
      </c>
      <c r="U95" s="193">
        <f>VLOOKUP(B95,K_5!$B$4:$H$131,6,FALSE)</f>
        <v>4</v>
      </c>
      <c r="V95" s="190">
        <f>VLOOKUP(B95,K_5!$B$4:$H$131,7,FALSE)</f>
        <v>37827.456338028169</v>
      </c>
      <c r="W95" s="193" t="str">
        <f>VLOOKUP(B95,K_6!$B$4:$H$127,6,FALSE)</f>
        <v>3</v>
      </c>
      <c r="X95" s="190">
        <f>VLOOKUP(B95,K_6!$B$4:$H$127,7,FALSE)</f>
        <v>35588.552120141343</v>
      </c>
      <c r="Y95" s="193">
        <f>VLOOKUP(B95,K_7!$B$4:$H$124,6,FALSE)</f>
        <v>3</v>
      </c>
      <c r="Z95" s="190">
        <f>VLOOKUP(B95,K_7!$B$4:$H$124,7,FALSE)</f>
        <v>44762.49</v>
      </c>
      <c r="AA95" s="193">
        <f>VLOOKUP(B95,K_8!$B$4:$H$124,6,FALSE)</f>
        <v>12</v>
      </c>
      <c r="AB95" s="190">
        <f>VLOOKUP(B95,K_8!$B$4:$H$124,7,FALSE)</f>
        <v>132086.03606557377</v>
      </c>
      <c r="AC95" s="190">
        <f>VLOOKUP(B95,'K_9.1'!$B$4:$G$121,5,FALSE)</f>
        <v>5</v>
      </c>
      <c r="AD95" s="190">
        <f>VLOOKUP(B95,'K_9.1'!$B$4:$G$121,6,FALSE)</f>
        <v>32263.823480118896</v>
      </c>
      <c r="AE95" s="190">
        <f>VLOOKUP(B95,'K_9.2'!$B$4:$G$121,5,FALSE)</f>
        <v>5</v>
      </c>
      <c r="AF95" s="190">
        <f>VLOOKUP(B95,'K_9.2'!$B$4:$G$121,6,FALSE)</f>
        <v>34127.74301495355</v>
      </c>
      <c r="AG95" s="193">
        <f>VLOOKUP(B95,'K_9.3'!$B$4:$H$124,6,FALSE)</f>
        <v>5</v>
      </c>
      <c r="AH95" s="190">
        <f>VLOOKUP(B95,'K_9.3'!$B$4:$H$124,7,FALSE)</f>
        <v>30519.879545454547</v>
      </c>
      <c r="AI95" s="193" t="str">
        <f>VLOOKUP(B95,'K_10.1'!$B$4:$H$124,6,FALSE)</f>
        <v>5</v>
      </c>
      <c r="AJ95" s="190">
        <f>VLOOKUP(B95,'K_10.1'!$B$4:$H$124,7,FALSE)</f>
        <v>44882.175802139034</v>
      </c>
      <c r="AK95" s="193">
        <f>VLOOKUP(B95,'K_10.2'!$B$4:$K$124,9,FALSE)</f>
        <v>5</v>
      </c>
      <c r="AL95" s="190">
        <f>VLOOKUP(B95,'K_10.2'!$B$4:$K$124,10,FALSE)</f>
        <v>45285.792491007196</v>
      </c>
      <c r="AM95" s="190">
        <f t="shared" si="24"/>
        <v>67</v>
      </c>
      <c r="AN95" s="194">
        <f t="shared" si="25"/>
        <v>659644.13792456058</v>
      </c>
      <c r="AO95" s="194">
        <f t="shared" si="26"/>
        <v>1007704.1235613398</v>
      </c>
      <c r="AP95" s="170">
        <f t="shared" si="27"/>
        <v>3500240</v>
      </c>
      <c r="AQ95" s="171">
        <f t="shared" si="28"/>
        <v>-2492535.8764386601</v>
      </c>
      <c r="AR95" s="170">
        <v>67</v>
      </c>
      <c r="AS95" s="171">
        <f t="shared" si="31"/>
        <v>76854.817982637673</v>
      </c>
      <c r="AT95" s="170">
        <f t="shared" ref="AT95:AT105" si="33">AS95+AO95</f>
        <v>1084558.9415439775</v>
      </c>
      <c r="AU95" s="171">
        <f t="shared" si="29"/>
        <v>-2415681.0584560223</v>
      </c>
      <c r="AV95" s="170">
        <v>67</v>
      </c>
      <c r="AW95" s="171">
        <f t="shared" si="32"/>
        <v>4004.0413572304633</v>
      </c>
      <c r="AX95" s="181">
        <v>1088562.9829012079</v>
      </c>
      <c r="AY95" s="58">
        <f t="shared" si="22"/>
        <v>2312284.5092192013</v>
      </c>
    </row>
    <row r="96" spans="1:51" x14ac:dyDescent="0.35">
      <c r="A96" s="166"/>
      <c r="B96" s="165" t="s">
        <v>236</v>
      </c>
      <c r="C96" s="172" t="s">
        <v>90</v>
      </c>
      <c r="D96" s="172" t="s">
        <v>548</v>
      </c>
      <c r="E96" s="173">
        <f>VLOOKUP(B96,PopUC!$B$4:$D$117,3,FALSE)</f>
        <v>39704</v>
      </c>
      <c r="F96" s="195">
        <f>VLOOKUP(B96,PopUC!$B$4:$G$117,6,FALSE)</f>
        <v>296521.6214855907</v>
      </c>
      <c r="G96" s="196">
        <f>VLOOKUP(B96,'K_1.1'!$B$4:$H$127,6,FALSE)</f>
        <v>5</v>
      </c>
      <c r="H96" s="195">
        <f>VLOOKUP(B96,'K_1.1'!$B$4:$H$127,7,FALSE)</f>
        <v>41860.183915211972</v>
      </c>
      <c r="I96" s="196" t="str">
        <f>VLOOKUP(B96,'K_1.2'!$B$4:$H$127,6,FALSE)</f>
        <v>3</v>
      </c>
      <c r="J96" s="195">
        <f>VLOOKUP(B96,'K_1.2'!$B$4:$H$127,7,FALSE)</f>
        <v>36491.16032608696</v>
      </c>
      <c r="K96" s="196" t="str">
        <f>VLOOKUP(B96,'K_2.1'!$B$4:$H$127,6,FALSE)</f>
        <v>5</v>
      </c>
      <c r="L96" s="195">
        <f>VLOOKUP(B96,'K_2.1'!$B$4:$H$127,7,FALSE)</f>
        <v>42388.721590909088</v>
      </c>
      <c r="M96" s="197" t="str">
        <f>VLOOKUP(B96,'K_2.2'!$B$4:$H$127,6,FALSE)</f>
        <v>2</v>
      </c>
      <c r="N96" s="195">
        <f>VLOOKUP(B96,'K_2.2'!$B$4:$H$127,7,FALSE)</f>
        <v>21248.017405063292</v>
      </c>
      <c r="O96" s="197" t="str">
        <f>VLOOKUP(B96,K_3!$B$4:$H$127,6,FALSE)</f>
        <v>2</v>
      </c>
      <c r="P96" s="195">
        <f>VLOOKUP(B96,K_3!$B$4:$H$127,7,FALSE)</f>
        <v>25242.005639097744</v>
      </c>
      <c r="Q96" s="195">
        <f>VLOOKUP(B96,'K_4.1'!$B$4:$H$115,6,FALSE)</f>
        <v>1.5</v>
      </c>
      <c r="R96" s="195">
        <f>VLOOKUP(B96,'K_4.1'!$B$4:$H$115,7,FALSE)</f>
        <v>27074.086693548386</v>
      </c>
      <c r="S96" s="195">
        <f>VLOOKUP(B96,'K_4.2'!$B$4:$H$127,6,FALSE)</f>
        <v>0.5</v>
      </c>
      <c r="T96" s="195">
        <f>VLOOKUP(B96,'K_4.2'!$B$4:$H$127,7,FALSE)</f>
        <v>10426.045807453416</v>
      </c>
      <c r="U96" s="198">
        <f>VLOOKUP(B96,K_5!$B$4:$H$131,6,FALSE)</f>
        <v>1</v>
      </c>
      <c r="V96" s="195">
        <f>VLOOKUP(B96,K_5!$B$4:$H$131,7,FALSE)</f>
        <v>9456.8640845070422</v>
      </c>
      <c r="W96" s="198" t="str">
        <f>VLOOKUP(B96,K_6!$B$4:$H$127,6,FALSE)</f>
        <v>3</v>
      </c>
      <c r="X96" s="195">
        <f>VLOOKUP(B96,K_6!$B$4:$H$127,7,FALSE)</f>
        <v>35588.552120141343</v>
      </c>
      <c r="Y96" s="198">
        <f>VLOOKUP(B96,K_7!$B$4:$H$124,6,FALSE)</f>
        <v>3</v>
      </c>
      <c r="Z96" s="195">
        <f>VLOOKUP(B96,K_7!$B$4:$H$124,7,FALSE)</f>
        <v>44762.49</v>
      </c>
      <c r="AA96" s="198">
        <f>VLOOKUP(B96,K_8!$B$4:$H$124,6,FALSE)</f>
        <v>12</v>
      </c>
      <c r="AB96" s="195">
        <f>VLOOKUP(B96,K_8!$B$4:$H$124,7,FALSE)</f>
        <v>132086.03606557377</v>
      </c>
      <c r="AC96" s="195">
        <f>VLOOKUP(B96,'K_9.1'!$B$4:$G$121,5,FALSE)</f>
        <v>5</v>
      </c>
      <c r="AD96" s="195">
        <f>VLOOKUP(B96,'K_9.1'!$B$4:$G$121,6,FALSE)</f>
        <v>32263.823480118896</v>
      </c>
      <c r="AE96" s="195">
        <f>VLOOKUP(B96,'K_9.2'!$B$4:$G$121,5,FALSE)</f>
        <v>4.9000000000000004</v>
      </c>
      <c r="AF96" s="195">
        <f>VLOOKUP(B96,'K_9.2'!$B$4:$G$121,6,FALSE)</f>
        <v>33445.188154654483</v>
      </c>
      <c r="AG96" s="198">
        <f>VLOOKUP(B96,'K_9.3'!$B$4:$H$124,6,FALSE)</f>
        <v>5</v>
      </c>
      <c r="AH96" s="195">
        <f>VLOOKUP(B96,'K_9.3'!$B$4:$H$124,7,FALSE)</f>
        <v>30519.879545454547</v>
      </c>
      <c r="AI96" s="198" t="str">
        <f>VLOOKUP(B96,'K_10.1'!$B$4:$H$124,6,FALSE)</f>
        <v>5</v>
      </c>
      <c r="AJ96" s="195">
        <f>VLOOKUP(B96,'K_10.1'!$B$4:$H$124,7,FALSE)</f>
        <v>44882.175802139034</v>
      </c>
      <c r="AK96" s="198">
        <f>VLOOKUP(B96,'K_10.2'!$B$4:$K$124,9,FALSE)</f>
        <v>5</v>
      </c>
      <c r="AL96" s="195">
        <f>VLOOKUP(B96,'K_10.2'!$B$4:$K$124,10,FALSE)</f>
        <v>45285.792491007196</v>
      </c>
      <c r="AM96" s="195">
        <f t="shared" si="24"/>
        <v>62.9</v>
      </c>
      <c r="AN96" s="199">
        <f t="shared" si="25"/>
        <v>613021.02312096709</v>
      </c>
      <c r="AO96" s="199">
        <f t="shared" si="26"/>
        <v>909542.64460655779</v>
      </c>
      <c r="AP96" s="174">
        <f t="shared" si="27"/>
        <v>3176320</v>
      </c>
      <c r="AQ96" s="175">
        <f t="shared" si="28"/>
        <v>-2266777.3553934423</v>
      </c>
      <c r="AR96" s="174">
        <v>62.9</v>
      </c>
      <c r="AS96" s="175">
        <f t="shared" si="31"/>
        <v>72151.761956834482</v>
      </c>
      <c r="AT96" s="174">
        <f t="shared" si="33"/>
        <v>981694.40656339226</v>
      </c>
      <c r="AU96" s="175">
        <f t="shared" si="29"/>
        <v>-2194625.5934366076</v>
      </c>
      <c r="AV96" s="174">
        <v>62.9</v>
      </c>
      <c r="AW96" s="175">
        <f t="shared" si="32"/>
        <v>3759.0179308924794</v>
      </c>
      <c r="AX96" s="182">
        <v>985453.42449428479</v>
      </c>
      <c r="AY96" s="58">
        <f t="shared" si="22"/>
        <v>1699743.260436696</v>
      </c>
    </row>
    <row r="97" spans="1:51" x14ac:dyDescent="0.35">
      <c r="A97" s="207"/>
      <c r="B97" s="165" t="s">
        <v>237</v>
      </c>
      <c r="C97" s="172" t="s">
        <v>91</v>
      </c>
      <c r="D97" s="172" t="s">
        <v>548</v>
      </c>
      <c r="E97" s="173">
        <f>VLOOKUP(B97,PopUC!$B$4:$D$117,3,FALSE)</f>
        <v>21943</v>
      </c>
      <c r="F97" s="195">
        <f>VLOOKUP(B97,PopUC!$B$4:$G$117,6,FALSE)</f>
        <v>175861.68688334868</v>
      </c>
      <c r="G97" s="196">
        <f>VLOOKUP(B97,'K_1.1'!$B$4:$H$127,6,FALSE)</f>
        <v>5</v>
      </c>
      <c r="H97" s="195">
        <f>VLOOKUP(B97,'K_1.1'!$B$4:$H$127,7,FALSE)</f>
        <v>41860.183915211972</v>
      </c>
      <c r="I97" s="196" t="str">
        <f>VLOOKUP(B97,'K_1.2'!$B$4:$H$127,6,FALSE)</f>
        <v>1</v>
      </c>
      <c r="J97" s="195">
        <f>VLOOKUP(B97,'K_1.2'!$B$4:$H$127,7,FALSE)</f>
        <v>12163.720108695652</v>
      </c>
      <c r="K97" s="196" t="str">
        <f>VLOOKUP(B97,'K_2.1'!$B$4:$H$127,6,FALSE)</f>
        <v>4</v>
      </c>
      <c r="L97" s="195">
        <f>VLOOKUP(B97,'K_2.1'!$B$4:$H$127,7,FALSE)</f>
        <v>33910.977272727272</v>
      </c>
      <c r="M97" s="197" t="str">
        <f>VLOOKUP(B97,'K_2.2'!$B$4:$H$127,6,FALSE)</f>
        <v>2</v>
      </c>
      <c r="N97" s="195">
        <f>VLOOKUP(B97,'K_2.2'!$B$4:$H$127,7,FALSE)</f>
        <v>21248.017405063292</v>
      </c>
      <c r="O97" s="197" t="str">
        <f>VLOOKUP(B97,K_3!$B$4:$H$127,6,FALSE)</f>
        <v>2</v>
      </c>
      <c r="P97" s="195">
        <f>VLOOKUP(B97,K_3!$B$4:$H$127,7,FALSE)</f>
        <v>25242.005639097744</v>
      </c>
      <c r="Q97" s="195">
        <f>VLOOKUP(B97,'K_4.1'!$B$4:$H$115,6,FALSE)</f>
        <v>0.5</v>
      </c>
      <c r="R97" s="195">
        <f>VLOOKUP(B97,'K_4.1'!$B$4:$H$115,7,FALSE)</f>
        <v>9024.6955645161288</v>
      </c>
      <c r="S97" s="195">
        <f>VLOOKUP(B97,'K_4.2'!$B$4:$H$127,6,FALSE)</f>
        <v>0</v>
      </c>
      <c r="T97" s="195">
        <f>VLOOKUP(B97,'K_4.2'!$B$4:$H$127,7,FALSE)</f>
        <v>0</v>
      </c>
      <c r="U97" s="198">
        <f>VLOOKUP(B97,K_5!$B$4:$H$131,6,FALSE)</f>
        <v>5</v>
      </c>
      <c r="V97" s="195">
        <f>VLOOKUP(B97,K_5!$B$4:$H$131,7,FALSE)</f>
        <v>47284.320422535209</v>
      </c>
      <c r="W97" s="198" t="str">
        <f>VLOOKUP(B97,K_6!$B$4:$H$127,6,FALSE)</f>
        <v>5</v>
      </c>
      <c r="X97" s="195">
        <f>VLOOKUP(B97,K_6!$B$4:$H$127,7,FALSE)</f>
        <v>59314.253533568903</v>
      </c>
      <c r="Y97" s="198">
        <f>VLOOKUP(B97,K_7!$B$4:$H$124,6,FALSE)</f>
        <v>3</v>
      </c>
      <c r="Z97" s="195">
        <f>VLOOKUP(B97,K_7!$B$4:$H$124,7,FALSE)</f>
        <v>44762.49</v>
      </c>
      <c r="AA97" s="198">
        <f>VLOOKUP(B97,K_8!$B$4:$H$124,6,FALSE)</f>
        <v>15</v>
      </c>
      <c r="AB97" s="195">
        <f>VLOOKUP(B97,K_8!$B$4:$H$124,7,FALSE)</f>
        <v>165107.54508196723</v>
      </c>
      <c r="AC97" s="195">
        <f>VLOOKUP(B97,'K_9.1'!$B$4:$G$121,5,FALSE)</f>
        <v>5</v>
      </c>
      <c r="AD97" s="195">
        <f>VLOOKUP(B97,'K_9.1'!$B$4:$G$121,6,FALSE)</f>
        <v>32263.823480118896</v>
      </c>
      <c r="AE97" s="195">
        <f>VLOOKUP(B97,'K_9.2'!$B$4:$G$121,5,FALSE)</f>
        <v>5</v>
      </c>
      <c r="AF97" s="195">
        <f>VLOOKUP(B97,'K_9.2'!$B$4:$G$121,6,FALSE)</f>
        <v>34127.74301495355</v>
      </c>
      <c r="AG97" s="198">
        <f>VLOOKUP(B97,'K_9.3'!$B$4:$H$124,6,FALSE)</f>
        <v>5</v>
      </c>
      <c r="AH97" s="195">
        <f>VLOOKUP(B97,'K_9.3'!$B$4:$H$124,7,FALSE)</f>
        <v>30519.879545454547</v>
      </c>
      <c r="AI97" s="198" t="str">
        <f>VLOOKUP(B97,'K_10.1'!$B$4:$H$124,6,FALSE)</f>
        <v>5</v>
      </c>
      <c r="AJ97" s="195">
        <f>VLOOKUP(B97,'K_10.1'!$B$4:$H$124,7,FALSE)</f>
        <v>44882.175802139034</v>
      </c>
      <c r="AK97" s="198">
        <f>VLOOKUP(B97,'K_10.2'!$B$4:$K$124,9,FALSE)</f>
        <v>5</v>
      </c>
      <c r="AL97" s="195">
        <f>VLOOKUP(B97,'K_10.2'!$B$4:$K$124,10,FALSE)</f>
        <v>45285.792491007196</v>
      </c>
      <c r="AM97" s="195">
        <f t="shared" si="24"/>
        <v>67.5</v>
      </c>
      <c r="AN97" s="199">
        <f t="shared" si="25"/>
        <v>646997.62327705661</v>
      </c>
      <c r="AO97" s="199">
        <f t="shared" si="26"/>
        <v>822859.31016040535</v>
      </c>
      <c r="AP97" s="174">
        <f t="shared" si="27"/>
        <v>1755440</v>
      </c>
      <c r="AQ97" s="175">
        <f t="shared" si="28"/>
        <v>-932580.68983959465</v>
      </c>
      <c r="AR97" s="174">
        <v>67.5</v>
      </c>
      <c r="AS97" s="175">
        <f t="shared" si="31"/>
        <v>77428.361400418551</v>
      </c>
      <c r="AT97" s="174">
        <f t="shared" si="33"/>
        <v>900287.67156082392</v>
      </c>
      <c r="AU97" s="175">
        <f t="shared" si="29"/>
        <v>-855152.32843917608</v>
      </c>
      <c r="AV97" s="174">
        <v>67.5</v>
      </c>
      <c r="AW97" s="175">
        <f t="shared" si="32"/>
        <v>4033.9222628814368</v>
      </c>
      <c r="AX97" s="182">
        <v>904321.59382370533</v>
      </c>
      <c r="AY97" s="58">
        <f t="shared" si="22"/>
        <v>2062404.5767249132</v>
      </c>
    </row>
    <row r="98" spans="1:51" x14ac:dyDescent="0.35">
      <c r="A98" s="166"/>
      <c r="B98" s="165" t="s">
        <v>238</v>
      </c>
      <c r="C98" s="172" t="s">
        <v>92</v>
      </c>
      <c r="D98" s="172" t="s">
        <v>548</v>
      </c>
      <c r="E98" s="173">
        <f>VLOOKUP(B98,PopUC!$B$4:$D$117,3,FALSE)</f>
        <v>19765</v>
      </c>
      <c r="F98" s="195">
        <f>VLOOKUP(B98,PopUC!$B$4:$G$117,6,FALSE)</f>
        <v>161926.29094317276</v>
      </c>
      <c r="G98" s="196">
        <f>VLOOKUP(B98,'K_1.1'!$B$4:$H$127,6,FALSE)</f>
        <v>5</v>
      </c>
      <c r="H98" s="195">
        <f>VLOOKUP(B98,'K_1.1'!$B$4:$H$127,7,FALSE)</f>
        <v>41860.183915211972</v>
      </c>
      <c r="I98" s="196" t="str">
        <f>VLOOKUP(B98,'K_1.2'!$B$4:$H$127,6,FALSE)</f>
        <v>2</v>
      </c>
      <c r="J98" s="195">
        <f>VLOOKUP(B98,'K_1.2'!$B$4:$H$127,7,FALSE)</f>
        <v>24327.440217391304</v>
      </c>
      <c r="K98" s="196" t="str">
        <f>VLOOKUP(B98,'K_2.1'!$B$4:$H$127,6,FALSE)</f>
        <v>5</v>
      </c>
      <c r="L98" s="195">
        <f>VLOOKUP(B98,'K_2.1'!$B$4:$H$127,7,FALSE)</f>
        <v>42388.721590909088</v>
      </c>
      <c r="M98" s="197" t="str">
        <f>VLOOKUP(B98,'K_2.2'!$B$4:$H$127,6,FALSE)</f>
        <v>4</v>
      </c>
      <c r="N98" s="195">
        <f>VLOOKUP(B98,'K_2.2'!$B$4:$H$127,7,FALSE)</f>
        <v>42496.034810126584</v>
      </c>
      <c r="O98" s="197" t="str">
        <f>VLOOKUP(B98,K_3!$B$4:$H$127,6,FALSE)</f>
        <v>2</v>
      </c>
      <c r="P98" s="195">
        <f>VLOOKUP(B98,K_3!$B$4:$H$127,7,FALSE)</f>
        <v>25242.005639097744</v>
      </c>
      <c r="Q98" s="195">
        <f>VLOOKUP(B98,'K_4.1'!$B$4:$H$115,6,FALSE)</f>
        <v>0.5</v>
      </c>
      <c r="R98" s="195">
        <f>VLOOKUP(B98,'K_4.1'!$B$4:$H$115,7,FALSE)</f>
        <v>9024.6955645161288</v>
      </c>
      <c r="S98" s="195">
        <f>VLOOKUP(B98,'K_4.2'!$B$4:$H$127,6,FALSE)</f>
        <v>0.5</v>
      </c>
      <c r="T98" s="195">
        <f>VLOOKUP(B98,'K_4.2'!$B$4:$H$127,7,FALSE)</f>
        <v>10426.045807453416</v>
      </c>
      <c r="U98" s="198">
        <f>VLOOKUP(B98,K_5!$B$4:$H$131,6,FALSE)</f>
        <v>5</v>
      </c>
      <c r="V98" s="195">
        <f>VLOOKUP(B98,K_5!$B$4:$H$131,7,FALSE)</f>
        <v>47284.320422535209</v>
      </c>
      <c r="W98" s="198" t="str">
        <f>VLOOKUP(B98,K_6!$B$4:$H$127,6,FALSE)</f>
        <v>2</v>
      </c>
      <c r="X98" s="195">
        <f>VLOOKUP(B98,K_6!$B$4:$H$127,7,FALSE)</f>
        <v>23725.701413427563</v>
      </c>
      <c r="Y98" s="198">
        <f>VLOOKUP(B98,K_7!$B$4:$H$124,6,FALSE)</f>
        <v>3</v>
      </c>
      <c r="Z98" s="195">
        <f>VLOOKUP(B98,K_7!$B$4:$H$124,7,FALSE)</f>
        <v>44762.49</v>
      </c>
      <c r="AA98" s="198">
        <f>VLOOKUP(B98,K_8!$B$4:$H$124,6,FALSE)</f>
        <v>15</v>
      </c>
      <c r="AB98" s="195">
        <f>VLOOKUP(B98,K_8!$B$4:$H$124,7,FALSE)</f>
        <v>165107.54508196723</v>
      </c>
      <c r="AC98" s="195">
        <f>VLOOKUP(B98,'K_9.1'!$B$4:$G$121,5,FALSE)</f>
        <v>5</v>
      </c>
      <c r="AD98" s="195">
        <f>VLOOKUP(B98,'K_9.1'!$B$4:$G$121,6,FALSE)</f>
        <v>32263.823480118896</v>
      </c>
      <c r="AE98" s="195">
        <f>VLOOKUP(B98,'K_9.2'!$B$4:$G$121,5,FALSE)</f>
        <v>5</v>
      </c>
      <c r="AF98" s="195">
        <f>VLOOKUP(B98,'K_9.2'!$B$4:$G$121,6,FALSE)</f>
        <v>34127.74301495355</v>
      </c>
      <c r="AG98" s="198">
        <f>VLOOKUP(B98,'K_9.3'!$B$4:$H$124,6,FALSE)</f>
        <v>5</v>
      </c>
      <c r="AH98" s="195">
        <f>VLOOKUP(B98,'K_9.3'!$B$4:$H$124,7,FALSE)</f>
        <v>30519.879545454547</v>
      </c>
      <c r="AI98" s="198" t="str">
        <f>VLOOKUP(B98,'K_10.1'!$B$4:$H$124,6,FALSE)</f>
        <v>5</v>
      </c>
      <c r="AJ98" s="195">
        <f>VLOOKUP(B98,'K_10.1'!$B$4:$H$124,7,FALSE)</f>
        <v>44882.175802139034</v>
      </c>
      <c r="AK98" s="198">
        <f>VLOOKUP(B98,'K_10.2'!$B$4:$K$124,9,FALSE)</f>
        <v>5</v>
      </c>
      <c r="AL98" s="195">
        <f>VLOOKUP(B98,'K_10.2'!$B$4:$K$124,10,FALSE)</f>
        <v>45285.792491007196</v>
      </c>
      <c r="AM98" s="195">
        <f t="shared" si="24"/>
        <v>69</v>
      </c>
      <c r="AN98" s="199">
        <f t="shared" si="25"/>
        <v>663724.59879630944</v>
      </c>
      <c r="AO98" s="199">
        <f t="shared" si="26"/>
        <v>825650.88973948208</v>
      </c>
      <c r="AP98" s="174">
        <f t="shared" si="27"/>
        <v>1581200</v>
      </c>
      <c r="AQ98" s="175">
        <f t="shared" si="28"/>
        <v>-755549.11026051792</v>
      </c>
      <c r="AR98" s="174">
        <v>69</v>
      </c>
      <c r="AS98" s="175">
        <f t="shared" si="31"/>
        <v>79148.991653761186</v>
      </c>
      <c r="AT98" s="174">
        <f t="shared" si="33"/>
        <v>904799.88139324333</v>
      </c>
      <c r="AU98" s="175">
        <f t="shared" si="29"/>
        <v>-676400.11860675667</v>
      </c>
      <c r="AV98" s="174">
        <v>69</v>
      </c>
      <c r="AW98" s="175">
        <f t="shared" si="32"/>
        <v>4123.5649798343575</v>
      </c>
      <c r="AX98" s="182">
        <v>908923.44637307769</v>
      </c>
      <c r="AY98" s="58">
        <f t="shared" si="22"/>
        <v>2505896.8708673622</v>
      </c>
    </row>
    <row r="99" spans="1:51" x14ac:dyDescent="0.35">
      <c r="A99" s="166"/>
      <c r="B99" s="165" t="s">
        <v>239</v>
      </c>
      <c r="C99" s="172" t="s">
        <v>93</v>
      </c>
      <c r="D99" s="172" t="s">
        <v>548</v>
      </c>
      <c r="E99" s="173">
        <f>VLOOKUP(B99,PopUC!$B$4:$D$117,3,FALSE)</f>
        <v>11576</v>
      </c>
      <c r="F99" s="195">
        <f>VLOOKUP(B99,PopUC!$B$4:$G$117,6,FALSE)</f>
        <v>93462.821917791589</v>
      </c>
      <c r="G99" s="196">
        <f>VLOOKUP(B99,'K_1.1'!$B$4:$H$127,6,FALSE)</f>
        <v>4</v>
      </c>
      <c r="H99" s="195">
        <f>VLOOKUP(B99,'K_1.1'!$B$4:$H$127,7,FALSE)</f>
        <v>33488.147132169579</v>
      </c>
      <c r="I99" s="196" t="str">
        <f>VLOOKUP(B99,'K_1.2'!$B$4:$H$127,6,FALSE)</f>
        <v>2</v>
      </c>
      <c r="J99" s="195">
        <f>VLOOKUP(B99,'K_1.2'!$B$4:$H$127,7,FALSE)</f>
        <v>24327.440217391304</v>
      </c>
      <c r="K99" s="196" t="str">
        <f>VLOOKUP(B99,'K_2.1'!$B$4:$H$127,6,FALSE)</f>
        <v>4</v>
      </c>
      <c r="L99" s="195">
        <f>VLOOKUP(B99,'K_2.1'!$B$4:$H$127,7,FALSE)</f>
        <v>33910.977272727272</v>
      </c>
      <c r="M99" s="197" t="str">
        <f>VLOOKUP(B99,'K_2.2'!$B$4:$H$127,6,FALSE)</f>
        <v>3</v>
      </c>
      <c r="N99" s="195">
        <f>VLOOKUP(B99,'K_2.2'!$B$4:$H$127,7,FALSE)</f>
        <v>31872.026107594938</v>
      </c>
      <c r="O99" s="197" t="str">
        <f>VLOOKUP(B99,K_3!$B$4:$H$127,6,FALSE)</f>
        <v>3</v>
      </c>
      <c r="P99" s="195">
        <f>VLOOKUP(B99,K_3!$B$4:$H$127,7,FALSE)</f>
        <v>37863.008458646618</v>
      </c>
      <c r="Q99" s="195">
        <f>VLOOKUP(B99,'K_4.1'!$B$4:$H$115,6,FALSE)</f>
        <v>1.5</v>
      </c>
      <c r="R99" s="195">
        <f>VLOOKUP(B99,'K_4.1'!$B$4:$H$115,7,FALSE)</f>
        <v>27074.086693548386</v>
      </c>
      <c r="S99" s="195">
        <f>VLOOKUP(B99,'K_4.2'!$B$4:$H$127,6,FALSE)</f>
        <v>1.5</v>
      </c>
      <c r="T99" s="195">
        <f>VLOOKUP(B99,'K_4.2'!$B$4:$H$127,7,FALSE)</f>
        <v>31278.137422360247</v>
      </c>
      <c r="U99" s="198">
        <f>VLOOKUP(B99,K_5!$B$4:$H$131,6,FALSE)</f>
        <v>5</v>
      </c>
      <c r="V99" s="195">
        <f>VLOOKUP(B99,K_5!$B$4:$H$131,7,FALSE)</f>
        <v>47284.320422535209</v>
      </c>
      <c r="W99" s="198" t="str">
        <f>VLOOKUP(B99,K_6!$B$4:$H$127,6,FALSE)</f>
        <v>1</v>
      </c>
      <c r="X99" s="195">
        <f>VLOOKUP(B99,K_6!$B$4:$H$127,7,FALSE)</f>
        <v>11862.850706713782</v>
      </c>
      <c r="Y99" s="198">
        <f>VLOOKUP(B99,K_7!$B$4:$H$124,6,FALSE)</f>
        <v>6</v>
      </c>
      <c r="Z99" s="195">
        <f>VLOOKUP(B99,K_7!$B$4:$H$124,7,FALSE)</f>
        <v>89524.98</v>
      </c>
      <c r="AA99" s="198">
        <f>VLOOKUP(B99,K_8!$B$4:$H$124,6,FALSE)</f>
        <v>12</v>
      </c>
      <c r="AB99" s="195">
        <f>VLOOKUP(B99,K_8!$B$4:$H$124,7,FALSE)</f>
        <v>132086.03606557377</v>
      </c>
      <c r="AC99" s="195">
        <f>VLOOKUP(B99,'K_9.1'!$B$4:$G$121,5,FALSE)</f>
        <v>5</v>
      </c>
      <c r="AD99" s="195">
        <f>VLOOKUP(B99,'K_9.1'!$B$4:$G$121,6,FALSE)</f>
        <v>32263.823480118896</v>
      </c>
      <c r="AE99" s="195">
        <f>VLOOKUP(B99,'K_9.2'!$B$4:$G$121,5,FALSE)</f>
        <v>5</v>
      </c>
      <c r="AF99" s="195">
        <f>VLOOKUP(B99,'K_9.2'!$B$4:$G$121,6,FALSE)</f>
        <v>34127.74301495355</v>
      </c>
      <c r="AG99" s="198">
        <f>VLOOKUP(B99,'K_9.3'!$B$4:$H$124,6,FALSE)</f>
        <v>5</v>
      </c>
      <c r="AH99" s="195">
        <f>VLOOKUP(B99,'K_9.3'!$B$4:$H$124,7,FALSE)</f>
        <v>30519.879545454547</v>
      </c>
      <c r="AI99" s="198" t="str">
        <f>VLOOKUP(B99,'K_10.1'!$B$4:$H$124,6,FALSE)</f>
        <v>5</v>
      </c>
      <c r="AJ99" s="195">
        <f>VLOOKUP(B99,'K_10.1'!$B$4:$H$124,7,FALSE)</f>
        <v>44882.175802139034</v>
      </c>
      <c r="AK99" s="198">
        <f>VLOOKUP(B99,'K_10.2'!$B$4:$K$124,9,FALSE)</f>
        <v>5</v>
      </c>
      <c r="AL99" s="195">
        <f>VLOOKUP(B99,'K_10.2'!$B$4:$K$124,10,FALSE)</f>
        <v>45285.792491007196</v>
      </c>
      <c r="AM99" s="195">
        <f t="shared" si="24"/>
        <v>68</v>
      </c>
      <c r="AN99" s="199">
        <f t="shared" si="25"/>
        <v>687651.42483293428</v>
      </c>
      <c r="AO99" s="199">
        <f t="shared" si="26"/>
        <v>781114.2467507259</v>
      </c>
      <c r="AP99" s="174">
        <f t="shared" si="27"/>
        <v>926080</v>
      </c>
      <c r="AQ99" s="175">
        <f t="shared" si="28"/>
        <v>-144965.7532492741</v>
      </c>
      <c r="AR99" s="174">
        <v>68</v>
      </c>
      <c r="AS99" s="175">
        <f t="shared" si="31"/>
        <v>78001.904818199429</v>
      </c>
      <c r="AT99" s="174">
        <f t="shared" si="33"/>
        <v>859116.15156892536</v>
      </c>
      <c r="AU99" s="175">
        <f t="shared" si="29"/>
        <v>-66963.848431074643</v>
      </c>
      <c r="AV99" s="174">
        <v>68</v>
      </c>
      <c r="AW99" s="175">
        <f t="shared" si="32"/>
        <v>4063.8031685324104</v>
      </c>
      <c r="AX99" s="182">
        <v>863179.9547374578</v>
      </c>
      <c r="AY99" s="58">
        <f t="shared" si="22"/>
        <v>1898061.5485611632</v>
      </c>
    </row>
    <row r="100" spans="1:51" x14ac:dyDescent="0.35">
      <c r="A100" s="167"/>
      <c r="B100" s="165" t="s">
        <v>240</v>
      </c>
      <c r="C100" s="176" t="s">
        <v>94</v>
      </c>
      <c r="D100" s="176" t="s">
        <v>548</v>
      </c>
      <c r="E100" s="177">
        <f>VLOOKUP(B100,PopUC!$B$4:$D$117,3,FALSE)</f>
        <v>9146</v>
      </c>
      <c r="F100" s="200">
        <f>VLOOKUP(B100,PopUC!$B$4:$G$117,6,FALSE)</f>
        <v>64069.991648983691</v>
      </c>
      <c r="G100" s="201">
        <f>VLOOKUP(B100,'K_1.1'!$B$4:$H$127,6,FALSE)</f>
        <v>3</v>
      </c>
      <c r="H100" s="200">
        <f>VLOOKUP(B100,'K_1.1'!$B$4:$H$127,7,FALSE)</f>
        <v>25116.110349127182</v>
      </c>
      <c r="I100" s="201" t="str">
        <f>VLOOKUP(B100,'K_1.2'!$B$4:$H$127,6,FALSE)</f>
        <v>3</v>
      </c>
      <c r="J100" s="200">
        <f>VLOOKUP(B100,'K_1.2'!$B$4:$H$127,7,FALSE)</f>
        <v>36491.16032608696</v>
      </c>
      <c r="K100" s="201" t="str">
        <f>VLOOKUP(B100,'K_2.1'!$B$4:$H$127,6,FALSE)</f>
        <v>3</v>
      </c>
      <c r="L100" s="200">
        <f>VLOOKUP(B100,'K_2.1'!$B$4:$H$127,7,FALSE)</f>
        <v>25433.232954545456</v>
      </c>
      <c r="M100" s="202" t="str">
        <f>VLOOKUP(B100,'K_2.2'!$B$4:$H$127,6,FALSE)</f>
        <v>3</v>
      </c>
      <c r="N100" s="200">
        <f>VLOOKUP(B100,'K_2.2'!$B$4:$H$127,7,FALSE)</f>
        <v>31872.026107594938</v>
      </c>
      <c r="O100" s="202" t="str">
        <f>VLOOKUP(B100,K_3!$B$4:$H$127,6,FALSE)</f>
        <v>2</v>
      </c>
      <c r="P100" s="200">
        <f>VLOOKUP(B100,K_3!$B$4:$H$127,7,FALSE)</f>
        <v>25242.005639097744</v>
      </c>
      <c r="Q100" s="200">
        <f>VLOOKUP(B100,'K_4.1'!$B$4:$H$115,6,FALSE)</f>
        <v>1.5</v>
      </c>
      <c r="R100" s="200">
        <f>VLOOKUP(B100,'K_4.1'!$B$4:$H$115,7,FALSE)</f>
        <v>27074.086693548386</v>
      </c>
      <c r="S100" s="200">
        <f>VLOOKUP(B100,'K_4.2'!$B$4:$H$127,6,FALSE)</f>
        <v>0.5</v>
      </c>
      <c r="T100" s="200">
        <f>VLOOKUP(B100,'K_4.2'!$B$4:$H$127,7,FALSE)</f>
        <v>10426.045807453416</v>
      </c>
      <c r="U100" s="203">
        <f>VLOOKUP(B100,K_5!$B$4:$H$131,6,FALSE)</f>
        <v>2</v>
      </c>
      <c r="V100" s="200">
        <f>VLOOKUP(B100,K_5!$B$4:$H$131,7,FALSE)</f>
        <v>18913.728169014084</v>
      </c>
      <c r="W100" s="203" t="str">
        <f>VLOOKUP(B100,K_6!$B$4:$H$127,6,FALSE)</f>
        <v>1</v>
      </c>
      <c r="X100" s="200">
        <f>VLOOKUP(B100,K_6!$B$4:$H$127,7,FALSE)</f>
        <v>11862.850706713782</v>
      </c>
      <c r="Y100" s="203">
        <f>VLOOKUP(B100,K_7!$B$4:$H$124,6,FALSE)</f>
        <v>3</v>
      </c>
      <c r="Z100" s="200">
        <f>VLOOKUP(B100,K_7!$B$4:$H$124,7,FALSE)</f>
        <v>44762.49</v>
      </c>
      <c r="AA100" s="203">
        <f>VLOOKUP(B100,K_8!$B$4:$H$124,6,FALSE)</f>
        <v>12</v>
      </c>
      <c r="AB100" s="200">
        <f>VLOOKUP(B100,K_8!$B$4:$H$124,7,FALSE)</f>
        <v>132086.03606557377</v>
      </c>
      <c r="AC100" s="200">
        <f>VLOOKUP(B100,'K_9.1'!$B$4:$G$121,5,FALSE)</f>
        <v>5</v>
      </c>
      <c r="AD100" s="200">
        <f>VLOOKUP(B100,'K_9.1'!$B$4:$G$121,6,FALSE)</f>
        <v>32263.823480118896</v>
      </c>
      <c r="AE100" s="200">
        <f>VLOOKUP(B100,'K_9.2'!$B$4:$G$121,5,FALSE)</f>
        <v>5</v>
      </c>
      <c r="AF100" s="200">
        <f>VLOOKUP(B100,'K_9.2'!$B$4:$G$121,6,FALSE)</f>
        <v>34127.74301495355</v>
      </c>
      <c r="AG100" s="203">
        <f>VLOOKUP(B100,'K_9.3'!$B$4:$H$124,6,FALSE)</f>
        <v>5</v>
      </c>
      <c r="AH100" s="200">
        <f>VLOOKUP(B100,'K_9.3'!$B$4:$H$124,7,FALSE)</f>
        <v>30519.879545454547</v>
      </c>
      <c r="AI100" s="203" t="str">
        <f>VLOOKUP(B100,'K_10.1'!$B$4:$H$124,6,FALSE)</f>
        <v>5</v>
      </c>
      <c r="AJ100" s="200">
        <f>VLOOKUP(B100,'K_10.1'!$B$4:$H$124,7,FALSE)</f>
        <v>44882.175802139034</v>
      </c>
      <c r="AK100" s="203">
        <f>VLOOKUP(B100,'K_10.2'!$B$4:$K$124,9,FALSE)</f>
        <v>5</v>
      </c>
      <c r="AL100" s="200">
        <f>VLOOKUP(B100,'K_10.2'!$B$4:$K$124,10,FALSE)</f>
        <v>45285.792491007196</v>
      </c>
      <c r="AM100" s="200">
        <f t="shared" si="24"/>
        <v>59</v>
      </c>
      <c r="AN100" s="204">
        <f t="shared" si="25"/>
        <v>576359.1871524289</v>
      </c>
      <c r="AO100" s="204">
        <f t="shared" si="26"/>
        <v>640429.17880141258</v>
      </c>
      <c r="AP100" s="178">
        <f t="shared" si="27"/>
        <v>731680</v>
      </c>
      <c r="AQ100" s="179">
        <f t="shared" si="28"/>
        <v>-91250.821198587422</v>
      </c>
      <c r="AR100" s="178">
        <v>59</v>
      </c>
      <c r="AS100" s="179">
        <f t="shared" si="31"/>
        <v>67678.123298143619</v>
      </c>
      <c r="AT100" s="178">
        <f t="shared" si="33"/>
        <v>708107.3020995562</v>
      </c>
      <c r="AU100" s="179">
        <f t="shared" si="29"/>
        <v>-23572.697900443804</v>
      </c>
      <c r="AV100" s="178">
        <v>59</v>
      </c>
      <c r="AW100" s="179">
        <f t="shared" si="32"/>
        <v>3525.9468668148852</v>
      </c>
      <c r="AX100" s="184">
        <v>711633.24896637106</v>
      </c>
      <c r="AY100" s="58">
        <f t="shared" ref="AY100:AY120" si="34">+AX100+AX98+AX57</f>
        <v>1839676.6953394488</v>
      </c>
    </row>
    <row r="101" spans="1:51" x14ac:dyDescent="0.35">
      <c r="A101" s="180" t="s">
        <v>141</v>
      </c>
      <c r="B101" s="165" t="s">
        <v>241</v>
      </c>
      <c r="C101" s="168" t="s">
        <v>95</v>
      </c>
      <c r="D101" s="168" t="s">
        <v>548</v>
      </c>
      <c r="E101" s="169">
        <f>VLOOKUP(B101,PopUC!$B$4:$D$117,3,FALSE)</f>
        <v>129036</v>
      </c>
      <c r="F101" s="190">
        <f>VLOOKUP(B101,PopUC!$B$4:$G$117,6,FALSE)</f>
        <v>756962.58877133974</v>
      </c>
      <c r="G101" s="191">
        <f>VLOOKUP(B101,'K_1.1'!$B$4:$H$127,6,FALSE)</f>
        <v>2</v>
      </c>
      <c r="H101" s="190">
        <f>VLOOKUP(B101,'K_1.1'!$B$4:$H$127,7,FALSE)</f>
        <v>16744.073566084789</v>
      </c>
      <c r="I101" s="191" t="str">
        <f>VLOOKUP(B101,'K_1.2'!$B$4:$H$127,6,FALSE)</f>
        <v>2</v>
      </c>
      <c r="J101" s="190">
        <f>VLOOKUP(B101,'K_1.2'!$B$4:$H$127,7,FALSE)</f>
        <v>24327.440217391304</v>
      </c>
      <c r="K101" s="191" t="str">
        <f>VLOOKUP(B101,'K_2.1'!$B$4:$H$127,6,FALSE)</f>
        <v>2</v>
      </c>
      <c r="L101" s="190">
        <f>VLOOKUP(B101,'K_2.1'!$B$4:$H$127,7,FALSE)</f>
        <v>16955.488636363636</v>
      </c>
      <c r="M101" s="192" t="str">
        <f>VLOOKUP(B101,'K_2.2'!$B$4:$H$127,6,FALSE)</f>
        <v>1</v>
      </c>
      <c r="N101" s="190">
        <f>VLOOKUP(B101,'K_2.2'!$B$4:$H$127,7,FALSE)</f>
        <v>10624.008702531646</v>
      </c>
      <c r="O101" s="192" t="str">
        <f>VLOOKUP(B101,K_3!$B$4:$H$127,6,FALSE)</f>
        <v>1</v>
      </c>
      <c r="P101" s="190">
        <f>VLOOKUP(B101,K_3!$B$4:$H$127,7,FALSE)</f>
        <v>12621.002819548872</v>
      </c>
      <c r="Q101" s="190">
        <f>VLOOKUP(B101,'K_4.1'!$B$4:$H$115,6,FALSE)</f>
        <v>1.5</v>
      </c>
      <c r="R101" s="190">
        <f>VLOOKUP(B101,'K_4.1'!$B$4:$H$115,7,FALSE)</f>
        <v>27074.086693548386</v>
      </c>
      <c r="S101" s="190">
        <f>VLOOKUP(B101,'K_4.2'!$B$4:$H$127,6,FALSE)</f>
        <v>0.5</v>
      </c>
      <c r="T101" s="190">
        <f>VLOOKUP(B101,'K_4.2'!$B$4:$H$127,7,FALSE)</f>
        <v>10426.045807453416</v>
      </c>
      <c r="U101" s="193">
        <f>VLOOKUP(B101,K_5!$B$4:$H$131,6,FALSE)</f>
        <v>2</v>
      </c>
      <c r="V101" s="190">
        <f>VLOOKUP(B101,K_5!$B$4:$H$131,7,FALSE)</f>
        <v>18913.728169014084</v>
      </c>
      <c r="W101" s="193" t="str">
        <f>VLOOKUP(B101,K_6!$B$4:$H$127,6,FALSE)</f>
        <v>1</v>
      </c>
      <c r="X101" s="190">
        <f>VLOOKUP(B101,K_6!$B$4:$H$127,7,FALSE)</f>
        <v>11862.850706713782</v>
      </c>
      <c r="Y101" s="193">
        <f>VLOOKUP(B101,K_7!$B$4:$H$124,6,FALSE)</f>
        <v>3</v>
      </c>
      <c r="Z101" s="190">
        <f>VLOOKUP(B101,K_7!$B$4:$H$124,7,FALSE)</f>
        <v>44762.49</v>
      </c>
      <c r="AA101" s="193">
        <f>VLOOKUP(B101,K_8!$B$4:$H$124,6,FALSE)</f>
        <v>9</v>
      </c>
      <c r="AB101" s="190">
        <f>VLOOKUP(B101,K_8!$B$4:$H$124,7,FALSE)</f>
        <v>99064.527049180324</v>
      </c>
      <c r="AC101" s="190">
        <f>VLOOKUP(B101,'K_9.1'!$B$4:$G$121,5,FALSE)</f>
        <v>4.7037037037037033</v>
      </c>
      <c r="AD101" s="190">
        <f>VLOOKUP(B101,'K_9.1'!$B$4:$G$121,6,FALSE)</f>
        <v>30351.893199815549</v>
      </c>
      <c r="AE101" s="190">
        <f>VLOOKUP(B101,'K_9.2'!$B$4:$G$121,5,FALSE)</f>
        <v>4.7037037037037033</v>
      </c>
      <c r="AF101" s="190">
        <f>VLOOKUP(B101,'K_9.2'!$B$4:$G$121,6,FALSE)</f>
        <v>32105.358243697039</v>
      </c>
      <c r="AG101" s="193">
        <f>VLOOKUP(B101,'K_9.3'!$B$4:$H$124,6,FALSE)</f>
        <v>5</v>
      </c>
      <c r="AH101" s="190">
        <f>VLOOKUP(B101,'K_9.3'!$B$4:$H$124,7,FALSE)</f>
        <v>30519.879545454547</v>
      </c>
      <c r="AI101" s="193" t="str">
        <f>VLOOKUP(B101,'K_10.1'!$B$4:$H$124,6,FALSE)</f>
        <v>5</v>
      </c>
      <c r="AJ101" s="190">
        <f>VLOOKUP(B101,'K_10.1'!$B$4:$H$124,7,FALSE)</f>
        <v>44882.175802139034</v>
      </c>
      <c r="AK101" s="193">
        <f>VLOOKUP(B101,'K_10.2'!$B$4:$K$124,9,FALSE)</f>
        <v>5</v>
      </c>
      <c r="AL101" s="190">
        <f>VLOOKUP(B101,'K_10.2'!$B$4:$K$124,10,FALSE)</f>
        <v>45285.792491007196</v>
      </c>
      <c r="AM101" s="190">
        <f t="shared" si="24"/>
        <v>49.407407407407405</v>
      </c>
      <c r="AN101" s="194">
        <f t="shared" si="25"/>
        <v>476520.84164994361</v>
      </c>
      <c r="AO101" s="194">
        <f t="shared" si="26"/>
        <v>1233483.4304212837</v>
      </c>
      <c r="AP101" s="170">
        <f t="shared" si="27"/>
        <v>10322880</v>
      </c>
      <c r="AQ101" s="171">
        <f t="shared" si="28"/>
        <v>-9089396.5695787165</v>
      </c>
      <c r="AR101" s="170">
        <v>49.407407407407405</v>
      </c>
      <c r="AS101" s="171">
        <f t="shared" si="31"/>
        <v>56674.586616273438</v>
      </c>
      <c r="AT101" s="170">
        <f t="shared" si="33"/>
        <v>1290158.0170375572</v>
      </c>
      <c r="AU101" s="171">
        <f t="shared" si="29"/>
        <v>-9032721.9829624426</v>
      </c>
      <c r="AV101" s="170">
        <v>49.407407407407405</v>
      </c>
      <c r="AW101" s="171">
        <f t="shared" si="32"/>
        <v>2952.67615839991</v>
      </c>
      <c r="AX101" s="181">
        <v>1293110.6931959572</v>
      </c>
      <c r="AY101" s="58">
        <f t="shared" si="34"/>
        <v>2667970.6479334151</v>
      </c>
    </row>
    <row r="102" spans="1:51" x14ac:dyDescent="0.35">
      <c r="A102" s="166"/>
      <c r="B102" s="165" t="s">
        <v>242</v>
      </c>
      <c r="C102" s="172" t="s">
        <v>96</v>
      </c>
      <c r="D102" s="172" t="s">
        <v>548</v>
      </c>
      <c r="E102" s="173">
        <f>VLOOKUP(B102,PopUC!$B$4:$D$117,3,FALSE)</f>
        <v>58977</v>
      </c>
      <c r="F102" s="195">
        <f>VLOOKUP(B102,PopUC!$B$4:$G$117,6,FALSE)</f>
        <v>409328.91458793567</v>
      </c>
      <c r="G102" s="196">
        <f>VLOOKUP(B102,'K_1.1'!$B$4:$H$127,6,FALSE)</f>
        <v>4</v>
      </c>
      <c r="H102" s="195">
        <f>VLOOKUP(B102,'K_1.1'!$B$4:$H$127,7,FALSE)</f>
        <v>33488.147132169579</v>
      </c>
      <c r="I102" s="196" t="str">
        <f>VLOOKUP(B102,'K_1.2'!$B$4:$H$127,6,FALSE)</f>
        <v>4</v>
      </c>
      <c r="J102" s="195">
        <f>VLOOKUP(B102,'K_1.2'!$B$4:$H$127,7,FALSE)</f>
        <v>48654.880434782608</v>
      </c>
      <c r="K102" s="196" t="str">
        <f>VLOOKUP(B102,'K_2.1'!$B$4:$H$127,6,FALSE)</f>
        <v>4</v>
      </c>
      <c r="L102" s="195">
        <f>VLOOKUP(B102,'K_2.1'!$B$4:$H$127,7,FALSE)</f>
        <v>33910.977272727272</v>
      </c>
      <c r="M102" s="197" t="str">
        <f>VLOOKUP(B102,'K_2.2'!$B$4:$H$127,6,FALSE)</f>
        <v>2</v>
      </c>
      <c r="N102" s="195">
        <f>VLOOKUP(B102,'K_2.2'!$B$4:$H$127,7,FALSE)</f>
        <v>21248.017405063292</v>
      </c>
      <c r="O102" s="197" t="str">
        <f>VLOOKUP(B102,K_3!$B$4:$H$127,6,FALSE)</f>
        <v>1</v>
      </c>
      <c r="P102" s="195">
        <f>VLOOKUP(B102,K_3!$B$4:$H$127,7,FALSE)</f>
        <v>12621.002819548872</v>
      </c>
      <c r="Q102" s="195">
        <f>VLOOKUP(B102,'K_4.1'!$B$4:$H$115,6,FALSE)</f>
        <v>1.5</v>
      </c>
      <c r="R102" s="195">
        <f>VLOOKUP(B102,'K_4.1'!$B$4:$H$115,7,FALSE)</f>
        <v>27074.086693548386</v>
      </c>
      <c r="S102" s="195">
        <f>VLOOKUP(B102,'K_4.2'!$B$4:$H$127,6,FALSE)</f>
        <v>1.5</v>
      </c>
      <c r="T102" s="195">
        <f>VLOOKUP(B102,'K_4.2'!$B$4:$H$127,7,FALSE)</f>
        <v>31278.137422360247</v>
      </c>
      <c r="U102" s="198">
        <f>VLOOKUP(B102,K_5!$B$4:$H$131,6,FALSE)</f>
        <v>4</v>
      </c>
      <c r="V102" s="195">
        <f>VLOOKUP(B102,K_5!$B$4:$H$131,7,FALSE)</f>
        <v>37827.456338028169</v>
      </c>
      <c r="W102" s="198" t="str">
        <f>VLOOKUP(B102,K_6!$B$4:$H$127,6,FALSE)</f>
        <v>1</v>
      </c>
      <c r="X102" s="195">
        <f>VLOOKUP(B102,K_6!$B$4:$H$127,7,FALSE)</f>
        <v>11862.850706713782</v>
      </c>
      <c r="Y102" s="198">
        <f>VLOOKUP(B102,K_7!$B$4:$H$124,6,FALSE)</f>
        <v>3</v>
      </c>
      <c r="Z102" s="195">
        <f>VLOOKUP(B102,K_7!$B$4:$H$124,7,FALSE)</f>
        <v>44762.49</v>
      </c>
      <c r="AA102" s="198">
        <f>VLOOKUP(B102,K_8!$B$4:$H$124,6,FALSE)</f>
        <v>9</v>
      </c>
      <c r="AB102" s="195">
        <f>VLOOKUP(B102,K_8!$B$4:$H$124,7,FALSE)</f>
        <v>99064.527049180324</v>
      </c>
      <c r="AC102" s="195">
        <f>VLOOKUP(B102,'K_9.1'!$B$4:$G$121,5,FALSE)</f>
        <v>4.0909090909090908</v>
      </c>
      <c r="AD102" s="195">
        <f>VLOOKUP(B102,'K_9.1'!$B$4:$G$121,6,FALSE)</f>
        <v>26397.673756460914</v>
      </c>
      <c r="AE102" s="195">
        <f>VLOOKUP(B102,'K_9.2'!$B$4:$G$121,5,FALSE)</f>
        <v>4.3636363636363633</v>
      </c>
      <c r="AF102" s="195">
        <f>VLOOKUP(B102,'K_9.2'!$B$4:$G$121,6,FALSE)</f>
        <v>29784.212085777643</v>
      </c>
      <c r="AG102" s="198">
        <f>VLOOKUP(B102,'K_9.3'!$B$4:$H$124,6,FALSE)</f>
        <v>5</v>
      </c>
      <c r="AH102" s="195">
        <f>VLOOKUP(B102,'K_9.3'!$B$4:$H$124,7,FALSE)</f>
        <v>30519.879545454547</v>
      </c>
      <c r="AI102" s="198" t="str">
        <f>VLOOKUP(B102,'K_10.1'!$B$4:$H$124,6,FALSE)</f>
        <v>5</v>
      </c>
      <c r="AJ102" s="195">
        <f>VLOOKUP(B102,'K_10.1'!$B$4:$H$124,7,FALSE)</f>
        <v>44882.175802139034</v>
      </c>
      <c r="AK102" s="198">
        <f>VLOOKUP(B102,'K_10.2'!$B$4:$K$124,9,FALSE)</f>
        <v>5</v>
      </c>
      <c r="AL102" s="195">
        <f>VLOOKUP(B102,'K_10.2'!$B$4:$K$124,10,FALSE)</f>
        <v>45285.792491007196</v>
      </c>
      <c r="AM102" s="195">
        <f t="shared" ref="AM102:AM119" si="35">AK102+AI102+AG102+AE102+AC102+AA102+Y102+W102+U102+S102+Q102+O102+M102+K102+I102+G102</f>
        <v>58.454545454545453</v>
      </c>
      <c r="AN102" s="199">
        <f t="shared" ref="AN102:AN119" si="36">+H102+J102+L102+N102+P102+R102+T102+V102+X102+Z102+AB102+AD102+AF102+AH102+AJ102+AL102</f>
        <v>578662.30695496185</v>
      </c>
      <c r="AO102" s="199">
        <f t="shared" ref="AO102:AO119" si="37">F102+H102+J102+L102+N102+P102+R102+T102+V102+X102+Z102+AB102+AD102+AF102+AH102+AJ102+AL102</f>
        <v>987991.2215428974</v>
      </c>
      <c r="AP102" s="174">
        <f t="shared" ref="AP102:AP119" si="38">E102*20*4</f>
        <v>4718160</v>
      </c>
      <c r="AQ102" s="175">
        <f t="shared" ref="AQ102:AQ119" si="39">AO102-AP102</f>
        <v>-3730168.7784571024</v>
      </c>
      <c r="AR102" s="174">
        <v>58.454545454545453</v>
      </c>
      <c r="AS102" s="175">
        <f t="shared" si="31"/>
        <v>67052.439569655398</v>
      </c>
      <c r="AT102" s="174">
        <f t="shared" si="33"/>
        <v>1055043.6611125527</v>
      </c>
      <c r="AU102" s="175">
        <f t="shared" ref="AU102:AU122" si="40">AT102-AP102</f>
        <v>-3663116.3388874475</v>
      </c>
      <c r="AV102" s="174">
        <v>58.454545454545453</v>
      </c>
      <c r="AW102" s="175">
        <f t="shared" si="32"/>
        <v>3493.3495151956413</v>
      </c>
      <c r="AX102" s="182">
        <v>1058537.0106277484</v>
      </c>
      <c r="AY102" s="58">
        <f t="shared" si="34"/>
        <v>3025560.2496844893</v>
      </c>
    </row>
    <row r="103" spans="1:51" x14ac:dyDescent="0.35">
      <c r="A103" s="166"/>
      <c r="B103" s="165" t="s">
        <v>243</v>
      </c>
      <c r="C103" s="172" t="s">
        <v>97</v>
      </c>
      <c r="D103" s="172" t="s">
        <v>548</v>
      </c>
      <c r="E103" s="173">
        <f>VLOOKUP(B103,PopUC!$B$4:$D$117,3,FALSE)</f>
        <v>50860</v>
      </c>
      <c r="F103" s="195">
        <f>VLOOKUP(B103,PopUC!$B$4:$G$117,6,FALSE)</f>
        <v>370560.31100773963</v>
      </c>
      <c r="G103" s="196">
        <f>VLOOKUP(B103,'K_1.1'!$B$4:$H$127,6,FALSE)</f>
        <v>4</v>
      </c>
      <c r="H103" s="195">
        <f>VLOOKUP(B103,'K_1.1'!$B$4:$H$127,7,FALSE)</f>
        <v>33488.147132169579</v>
      </c>
      <c r="I103" s="196" t="str">
        <f>VLOOKUP(B103,'K_1.2'!$B$4:$H$127,6,FALSE)</f>
        <v>2</v>
      </c>
      <c r="J103" s="195">
        <f>VLOOKUP(B103,'K_1.2'!$B$4:$H$127,7,FALSE)</f>
        <v>24327.440217391304</v>
      </c>
      <c r="K103" s="196" t="str">
        <f>VLOOKUP(B103,'K_2.1'!$B$4:$H$127,6,FALSE)</f>
        <v>4</v>
      </c>
      <c r="L103" s="195">
        <f>VLOOKUP(B103,'K_2.1'!$B$4:$H$127,7,FALSE)</f>
        <v>33910.977272727272</v>
      </c>
      <c r="M103" s="197" t="str">
        <f>VLOOKUP(B103,'K_2.2'!$B$4:$H$127,6,FALSE)</f>
        <v>1</v>
      </c>
      <c r="N103" s="195">
        <f>VLOOKUP(B103,'K_2.2'!$B$4:$H$127,7,FALSE)</f>
        <v>10624.008702531646</v>
      </c>
      <c r="O103" s="197" t="str">
        <f>VLOOKUP(B103,K_3!$B$4:$H$127,6,FALSE)</f>
        <v>1</v>
      </c>
      <c r="P103" s="195">
        <f>VLOOKUP(B103,K_3!$B$4:$H$127,7,FALSE)</f>
        <v>12621.002819548872</v>
      </c>
      <c r="Q103" s="195">
        <f>VLOOKUP(B103,'K_4.1'!$B$4:$H$115,6,FALSE)</f>
        <v>0.5</v>
      </c>
      <c r="R103" s="195">
        <f>VLOOKUP(B103,'K_4.1'!$B$4:$H$115,7,FALSE)</f>
        <v>9024.6955645161288</v>
      </c>
      <c r="S103" s="195">
        <f>VLOOKUP(B103,'K_4.2'!$B$4:$H$127,6,FALSE)</f>
        <v>1.5</v>
      </c>
      <c r="T103" s="195">
        <f>VLOOKUP(B103,'K_4.2'!$B$4:$H$127,7,FALSE)</f>
        <v>31278.137422360247</v>
      </c>
      <c r="U103" s="198">
        <f>VLOOKUP(B103,K_5!$B$4:$H$131,6,FALSE)</f>
        <v>4</v>
      </c>
      <c r="V103" s="195">
        <f>VLOOKUP(B103,K_5!$B$4:$H$131,7,FALSE)</f>
        <v>37827.456338028169</v>
      </c>
      <c r="W103" s="198" t="str">
        <f>VLOOKUP(B103,K_6!$B$4:$H$127,6,FALSE)</f>
        <v>1</v>
      </c>
      <c r="X103" s="195">
        <f>VLOOKUP(B103,K_6!$B$4:$H$127,7,FALSE)</f>
        <v>11862.850706713782</v>
      </c>
      <c r="Y103" s="198">
        <f>VLOOKUP(B103,K_7!$B$4:$H$124,6,FALSE)</f>
        <v>3</v>
      </c>
      <c r="Z103" s="195">
        <f>VLOOKUP(B103,K_7!$B$4:$H$124,7,FALSE)</f>
        <v>44762.49</v>
      </c>
      <c r="AA103" s="198">
        <f>VLOOKUP(B103,K_8!$B$4:$H$124,6,FALSE)</f>
        <v>15</v>
      </c>
      <c r="AB103" s="195">
        <f>VLOOKUP(B103,K_8!$B$4:$H$124,7,FALSE)</f>
        <v>165107.54508196723</v>
      </c>
      <c r="AC103" s="195">
        <f>VLOOKUP(B103,'K_9.1'!$B$4:$G$121,5,FALSE)</f>
        <v>4.5454545454545459</v>
      </c>
      <c r="AD103" s="195">
        <f>VLOOKUP(B103,'K_9.1'!$B$4:$G$121,6,FALSE)</f>
        <v>29330.748618289908</v>
      </c>
      <c r="AE103" s="195">
        <f>VLOOKUP(B103,'K_9.2'!$B$4:$G$121,5,FALSE)</f>
        <v>4.8181818181818183</v>
      </c>
      <c r="AF103" s="195">
        <f>VLOOKUP(B103,'K_9.2'!$B$4:$G$121,6,FALSE)</f>
        <v>32886.73417804615</v>
      </c>
      <c r="AG103" s="198">
        <f>VLOOKUP(B103,'K_9.3'!$B$4:$H$124,6,FALSE)</f>
        <v>5</v>
      </c>
      <c r="AH103" s="195">
        <f>VLOOKUP(B103,'K_9.3'!$B$4:$H$124,7,FALSE)</f>
        <v>30519.879545454547</v>
      </c>
      <c r="AI103" s="198" t="str">
        <f>VLOOKUP(B103,'K_10.1'!$B$4:$H$124,6,FALSE)</f>
        <v>5</v>
      </c>
      <c r="AJ103" s="195">
        <f>VLOOKUP(B103,'K_10.1'!$B$4:$H$124,7,FALSE)</f>
        <v>44882.175802139034</v>
      </c>
      <c r="AK103" s="198">
        <f>VLOOKUP(B103,'K_10.2'!$B$4:$K$124,9,FALSE)</f>
        <v>5</v>
      </c>
      <c r="AL103" s="195">
        <f>VLOOKUP(B103,'K_10.2'!$B$4:$K$124,10,FALSE)</f>
        <v>45285.792491007196</v>
      </c>
      <c r="AM103" s="195">
        <f t="shared" si="35"/>
        <v>61.363636363636367</v>
      </c>
      <c r="AN103" s="199">
        <f t="shared" si="36"/>
        <v>597740.08189289097</v>
      </c>
      <c r="AO103" s="199">
        <f t="shared" si="37"/>
        <v>968300.39290063072</v>
      </c>
      <c r="AP103" s="174">
        <f t="shared" si="38"/>
        <v>4068800</v>
      </c>
      <c r="AQ103" s="175">
        <f t="shared" si="39"/>
        <v>-3100499.6070993692</v>
      </c>
      <c r="AR103" s="174">
        <v>61.363636363636367</v>
      </c>
      <c r="AS103" s="175">
        <f t="shared" si="31"/>
        <v>70389.41945492597</v>
      </c>
      <c r="AT103" s="174">
        <f t="shared" si="33"/>
        <v>1038689.8123555566</v>
      </c>
      <c r="AU103" s="175">
        <f t="shared" si="40"/>
        <v>-3030110.1876444435</v>
      </c>
      <c r="AV103" s="174">
        <v>61.363636363636367</v>
      </c>
      <c r="AW103" s="175">
        <f t="shared" si="32"/>
        <v>3667.2020571649423</v>
      </c>
      <c r="AX103" s="182">
        <v>1042357.0144127216</v>
      </c>
      <c r="AY103" s="58">
        <f t="shared" si="34"/>
        <v>3167509.6765433736</v>
      </c>
    </row>
    <row r="104" spans="1:51" x14ac:dyDescent="0.35">
      <c r="A104" s="166"/>
      <c r="B104" s="165" t="s">
        <v>244</v>
      </c>
      <c r="C104" s="172" t="s">
        <v>98</v>
      </c>
      <c r="D104" s="172" t="s">
        <v>548</v>
      </c>
      <c r="E104" s="173">
        <f>VLOOKUP(B104,PopUC!$B$4:$D$117,3,FALSE)</f>
        <v>33867</v>
      </c>
      <c r="F104" s="195">
        <f>VLOOKUP(B104,PopUC!$B$4:$G$117,6,FALSE)</f>
        <v>222368.52623697685</v>
      </c>
      <c r="G104" s="196">
        <f>VLOOKUP(B104,'K_1.1'!$B$4:$H$127,6,FALSE)</f>
        <v>3</v>
      </c>
      <c r="H104" s="195">
        <f>VLOOKUP(B104,'K_1.1'!$B$4:$H$127,7,FALSE)</f>
        <v>25116.110349127182</v>
      </c>
      <c r="I104" s="196" t="str">
        <f>VLOOKUP(B104,'K_1.2'!$B$4:$H$127,6,FALSE)</f>
        <v>1</v>
      </c>
      <c r="J104" s="195">
        <f>VLOOKUP(B104,'K_1.2'!$B$4:$H$127,7,FALSE)</f>
        <v>12163.720108695652</v>
      </c>
      <c r="K104" s="196" t="str">
        <f>VLOOKUP(B104,'K_2.1'!$B$4:$H$127,6,FALSE)</f>
        <v>3</v>
      </c>
      <c r="L104" s="195">
        <f>VLOOKUP(B104,'K_2.1'!$B$4:$H$127,7,FALSE)</f>
        <v>25433.232954545456</v>
      </c>
      <c r="M104" s="197" t="str">
        <f>VLOOKUP(B104,'K_2.2'!$B$4:$H$127,6,FALSE)</f>
        <v>2</v>
      </c>
      <c r="N104" s="195">
        <f>VLOOKUP(B104,'K_2.2'!$B$4:$H$127,7,FALSE)</f>
        <v>21248.017405063292</v>
      </c>
      <c r="O104" s="197" t="str">
        <f>VLOOKUP(B104,K_3!$B$4:$H$127,6,FALSE)</f>
        <v>1</v>
      </c>
      <c r="P104" s="195">
        <f>VLOOKUP(B104,K_3!$B$4:$H$127,7,FALSE)</f>
        <v>12621.002819548872</v>
      </c>
      <c r="Q104" s="195">
        <f>VLOOKUP(B104,'K_4.1'!$B$4:$H$115,6,FALSE)</f>
        <v>0.5</v>
      </c>
      <c r="R104" s="195">
        <f>VLOOKUP(B104,'K_4.1'!$B$4:$H$115,7,FALSE)</f>
        <v>9024.6955645161288</v>
      </c>
      <c r="S104" s="195">
        <f>VLOOKUP(B104,'K_4.2'!$B$4:$H$127,6,FALSE)</f>
        <v>1.5</v>
      </c>
      <c r="T104" s="195">
        <f>VLOOKUP(B104,'K_4.2'!$B$4:$H$127,7,FALSE)</f>
        <v>31278.137422360247</v>
      </c>
      <c r="U104" s="198">
        <f>VLOOKUP(B104,K_5!$B$4:$H$131,6,FALSE)</f>
        <v>4</v>
      </c>
      <c r="V104" s="195">
        <f>VLOOKUP(B104,K_5!$B$4:$H$131,7,FALSE)</f>
        <v>37827.456338028169</v>
      </c>
      <c r="W104" s="198" t="str">
        <f>VLOOKUP(B104,K_6!$B$4:$H$127,6,FALSE)</f>
        <v>1</v>
      </c>
      <c r="X104" s="195">
        <f>VLOOKUP(B104,K_6!$B$4:$H$127,7,FALSE)</f>
        <v>11862.850706713782</v>
      </c>
      <c r="Y104" s="198">
        <f>VLOOKUP(B104,K_7!$B$4:$H$124,6,FALSE)</f>
        <v>3</v>
      </c>
      <c r="Z104" s="195">
        <f>VLOOKUP(B104,K_7!$B$4:$H$124,7,FALSE)</f>
        <v>44762.49</v>
      </c>
      <c r="AA104" s="198">
        <f>VLOOKUP(B104,K_8!$B$4:$H$124,6,FALSE)</f>
        <v>12</v>
      </c>
      <c r="AB104" s="195">
        <f>VLOOKUP(B104,K_8!$B$4:$H$124,7,FALSE)</f>
        <v>132086.03606557377</v>
      </c>
      <c r="AC104" s="195">
        <f>VLOOKUP(B104,'K_9.1'!$B$4:$G$121,5,FALSE)</f>
        <v>4.9000000000000004</v>
      </c>
      <c r="AD104" s="195">
        <f>VLOOKUP(B104,'K_9.1'!$B$4:$G$121,6,FALSE)</f>
        <v>31618.547010516519</v>
      </c>
      <c r="AE104" s="195">
        <f>VLOOKUP(B104,'K_9.2'!$B$4:$G$121,5,FALSE)</f>
        <v>3.4</v>
      </c>
      <c r="AF104" s="195">
        <f>VLOOKUP(B104,'K_9.2'!$B$4:$G$121,6,FALSE)</f>
        <v>23206.865250168412</v>
      </c>
      <c r="AG104" s="198">
        <f>VLOOKUP(B104,'K_9.3'!$B$4:$H$124,6,FALSE)</f>
        <v>5</v>
      </c>
      <c r="AH104" s="195">
        <f>VLOOKUP(B104,'K_9.3'!$B$4:$H$124,7,FALSE)</f>
        <v>30519.879545454547</v>
      </c>
      <c r="AI104" s="198" t="str">
        <f>VLOOKUP(B104,'K_10.1'!$B$4:$H$124,6,FALSE)</f>
        <v>5</v>
      </c>
      <c r="AJ104" s="195">
        <f>VLOOKUP(B104,'K_10.1'!$B$4:$H$124,7,FALSE)</f>
        <v>44882.175802139034</v>
      </c>
      <c r="AK104" s="198">
        <f>VLOOKUP(B104,'K_10.2'!$B$4:$K$124,9,FALSE)</f>
        <v>5</v>
      </c>
      <c r="AL104" s="195">
        <f>VLOOKUP(B104,'K_10.2'!$B$4:$K$124,10,FALSE)</f>
        <v>45285.792491007196</v>
      </c>
      <c r="AM104" s="195">
        <f t="shared" si="35"/>
        <v>55.3</v>
      </c>
      <c r="AN104" s="199">
        <f t="shared" si="36"/>
        <v>538937.00983345823</v>
      </c>
      <c r="AO104" s="199">
        <f t="shared" si="37"/>
        <v>761305.53607043508</v>
      </c>
      <c r="AP104" s="174">
        <f t="shared" si="38"/>
        <v>2709360</v>
      </c>
      <c r="AQ104" s="175">
        <f t="shared" si="39"/>
        <v>-1948054.4639295649</v>
      </c>
      <c r="AR104" s="174">
        <v>55.3</v>
      </c>
      <c r="AS104" s="175">
        <f t="shared" si="31"/>
        <v>63433.902006565128</v>
      </c>
      <c r="AT104" s="174">
        <f t="shared" si="33"/>
        <v>824739.4380770002</v>
      </c>
      <c r="AU104" s="175">
        <f t="shared" si="40"/>
        <v>-1884620.5619229998</v>
      </c>
      <c r="AV104" s="174">
        <v>55.3</v>
      </c>
      <c r="AW104" s="175">
        <f t="shared" si="32"/>
        <v>3304.8281649976807</v>
      </c>
      <c r="AX104" s="182">
        <v>828044.26624199783</v>
      </c>
      <c r="AY104" s="58">
        <f t="shared" si="34"/>
        <v>2728583.6572075076</v>
      </c>
    </row>
    <row r="105" spans="1:51" x14ac:dyDescent="0.35">
      <c r="A105" s="166"/>
      <c r="B105" s="165" t="s">
        <v>245</v>
      </c>
      <c r="C105" s="172" t="s">
        <v>99</v>
      </c>
      <c r="D105" s="172" t="s">
        <v>548</v>
      </c>
      <c r="E105" s="173">
        <f>VLOOKUP(B105,PopUC!$B$4:$D$117,3,FALSE)</f>
        <v>25433</v>
      </c>
      <c r="F105" s="195">
        <f>VLOOKUP(B105,PopUC!$B$4:$G$117,6,FALSE)</f>
        <v>187223.66367761648</v>
      </c>
      <c r="G105" s="196">
        <f>VLOOKUP(B105,'K_1.1'!$B$4:$H$127,6,FALSE)</f>
        <v>3</v>
      </c>
      <c r="H105" s="195">
        <f>VLOOKUP(B105,'K_1.1'!$B$4:$H$127,7,FALSE)</f>
        <v>25116.110349127182</v>
      </c>
      <c r="I105" s="196" t="str">
        <f>VLOOKUP(B105,'K_1.2'!$B$4:$H$127,6,FALSE)</f>
        <v>2</v>
      </c>
      <c r="J105" s="195">
        <f>VLOOKUP(B105,'K_1.2'!$B$4:$H$127,7,FALSE)</f>
        <v>24327.440217391304</v>
      </c>
      <c r="K105" s="196" t="str">
        <f>VLOOKUP(B105,'K_2.1'!$B$4:$H$127,6,FALSE)</f>
        <v>4</v>
      </c>
      <c r="L105" s="195">
        <f>VLOOKUP(B105,'K_2.1'!$B$4:$H$127,7,FALSE)</f>
        <v>33910.977272727272</v>
      </c>
      <c r="M105" s="197" t="str">
        <f>VLOOKUP(B105,'K_2.2'!$B$4:$H$127,6,FALSE)</f>
        <v>1</v>
      </c>
      <c r="N105" s="195">
        <f>VLOOKUP(B105,'K_2.2'!$B$4:$H$127,7,FALSE)</f>
        <v>10624.008702531646</v>
      </c>
      <c r="O105" s="197" t="str">
        <f>VLOOKUP(B105,K_3!$B$4:$H$127,6,FALSE)</f>
        <v>1</v>
      </c>
      <c r="P105" s="195">
        <f>VLOOKUP(B105,K_3!$B$4:$H$127,7,FALSE)</f>
        <v>12621.002819548872</v>
      </c>
      <c r="Q105" s="195">
        <f>VLOOKUP(B105,'K_4.1'!$B$4:$H$115,6,FALSE)</f>
        <v>2.5</v>
      </c>
      <c r="R105" s="195">
        <f>VLOOKUP(B105,'K_4.1'!$B$4:$H$115,7,FALSE)</f>
        <v>45123.477822580644</v>
      </c>
      <c r="S105" s="195">
        <f>VLOOKUP(B105,'K_4.2'!$B$4:$H$127,6,FALSE)</f>
        <v>2.5</v>
      </c>
      <c r="T105" s="195">
        <f>VLOOKUP(B105,'K_4.2'!$B$4:$H$127,7,FALSE)</f>
        <v>52130.229037267083</v>
      </c>
      <c r="U105" s="198">
        <f>VLOOKUP(B105,K_5!$B$4:$H$131,6,FALSE)</f>
        <v>5</v>
      </c>
      <c r="V105" s="195">
        <f>VLOOKUP(B105,K_5!$B$4:$H$131,7,FALSE)</f>
        <v>47284.320422535209</v>
      </c>
      <c r="W105" s="198" t="str">
        <f>VLOOKUP(B105,K_6!$B$4:$H$127,6,FALSE)</f>
        <v>1</v>
      </c>
      <c r="X105" s="195">
        <f>VLOOKUP(B105,K_6!$B$4:$H$127,7,FALSE)</f>
        <v>11862.850706713782</v>
      </c>
      <c r="Y105" s="198">
        <f>VLOOKUP(B105,K_7!$B$4:$H$124,6,FALSE)</f>
        <v>3</v>
      </c>
      <c r="Z105" s="195">
        <f>VLOOKUP(B105,K_7!$B$4:$H$124,7,FALSE)</f>
        <v>44762.49</v>
      </c>
      <c r="AA105" s="198">
        <f>VLOOKUP(B105,K_8!$B$4:$H$124,6,FALSE)</f>
        <v>12</v>
      </c>
      <c r="AB105" s="195">
        <f>VLOOKUP(B105,K_8!$B$4:$H$124,7,FALSE)</f>
        <v>132086.03606557377</v>
      </c>
      <c r="AC105" s="195">
        <f>VLOOKUP(B105,'K_9.1'!$B$4:$G$121,5,FALSE)</f>
        <v>5</v>
      </c>
      <c r="AD105" s="195">
        <f>VLOOKUP(B105,'K_9.1'!$B$4:$G$121,6,FALSE)</f>
        <v>32263.823480118896</v>
      </c>
      <c r="AE105" s="195">
        <f>VLOOKUP(B105,'K_9.2'!$B$4:$G$121,5,FALSE)</f>
        <v>5</v>
      </c>
      <c r="AF105" s="195">
        <f>VLOOKUP(B105,'K_9.2'!$B$4:$G$121,6,FALSE)</f>
        <v>34127.74301495355</v>
      </c>
      <c r="AG105" s="198">
        <f>VLOOKUP(B105,'K_9.3'!$B$4:$H$124,6,FALSE)</f>
        <v>5</v>
      </c>
      <c r="AH105" s="195">
        <f>VLOOKUP(B105,'K_9.3'!$B$4:$H$124,7,FALSE)</f>
        <v>30519.879545454547</v>
      </c>
      <c r="AI105" s="198" t="str">
        <f>VLOOKUP(B105,'K_10.1'!$B$4:$H$124,6,FALSE)</f>
        <v>5</v>
      </c>
      <c r="AJ105" s="195">
        <f>VLOOKUP(B105,'K_10.1'!$B$4:$H$124,7,FALSE)</f>
        <v>44882.175802139034</v>
      </c>
      <c r="AK105" s="198">
        <f>VLOOKUP(B105,'K_10.2'!$B$4:$K$124,9,FALSE)</f>
        <v>5</v>
      </c>
      <c r="AL105" s="195">
        <f>VLOOKUP(B105,'K_10.2'!$B$4:$K$124,10,FALSE)</f>
        <v>45285.792491007196</v>
      </c>
      <c r="AM105" s="195">
        <f t="shared" si="35"/>
        <v>62</v>
      </c>
      <c r="AN105" s="199">
        <f t="shared" si="36"/>
        <v>626928.35774966993</v>
      </c>
      <c r="AO105" s="199">
        <f t="shared" si="37"/>
        <v>814152.02142728644</v>
      </c>
      <c r="AP105" s="174">
        <f t="shared" si="38"/>
        <v>2034640</v>
      </c>
      <c r="AQ105" s="175">
        <f t="shared" si="39"/>
        <v>-1220487.9785727137</v>
      </c>
      <c r="AR105" s="174">
        <v>62</v>
      </c>
      <c r="AS105" s="175">
        <f t="shared" si="31"/>
        <v>71119.383804828889</v>
      </c>
      <c r="AT105" s="174">
        <f t="shared" si="33"/>
        <v>885271.4052321153</v>
      </c>
      <c r="AU105" s="175">
        <f t="shared" si="40"/>
        <v>-1149368.5947678848</v>
      </c>
      <c r="AV105" s="174">
        <v>62</v>
      </c>
      <c r="AW105" s="175">
        <f t="shared" si="32"/>
        <v>3705.2323007207274</v>
      </c>
      <c r="AX105" s="182">
        <v>888976.63753283606</v>
      </c>
      <c r="AY105" s="58">
        <f t="shared" si="34"/>
        <v>2737240.3188689691</v>
      </c>
    </row>
    <row r="106" spans="1:51" x14ac:dyDescent="0.35">
      <c r="A106" s="166"/>
      <c r="B106" s="165" t="s">
        <v>246</v>
      </c>
      <c r="C106" s="172" t="s">
        <v>100</v>
      </c>
      <c r="D106" s="172" t="s">
        <v>548</v>
      </c>
      <c r="E106" s="173">
        <f>VLOOKUP(B106,PopUC!$B$4:$D$117,3,FALSE)</f>
        <v>9991</v>
      </c>
      <c r="F106" s="195">
        <f>VLOOKUP(B106,PopUC!$B$4:$G$117,6,FALSE)</f>
        <v>87256.120054958505</v>
      </c>
      <c r="G106" s="196">
        <f>VLOOKUP(B106,'K_1.1'!$B$4:$H$127,6,FALSE)</f>
        <v>4</v>
      </c>
      <c r="H106" s="195">
        <f>VLOOKUP(B106,'K_1.1'!$B$4:$H$127,7,FALSE)</f>
        <v>33488.147132169579</v>
      </c>
      <c r="I106" s="196" t="str">
        <f>VLOOKUP(B106,'K_1.2'!$B$4:$H$127,6,FALSE)</f>
        <v>3</v>
      </c>
      <c r="J106" s="195">
        <f>VLOOKUP(B106,'K_1.2'!$B$4:$H$127,7,FALSE)</f>
        <v>36491.16032608696</v>
      </c>
      <c r="K106" s="196" t="str">
        <f>VLOOKUP(B106,'K_2.1'!$B$4:$H$127,6,FALSE)</f>
        <v>4</v>
      </c>
      <c r="L106" s="195">
        <f>VLOOKUP(B106,'K_2.1'!$B$4:$H$127,7,FALSE)</f>
        <v>33910.977272727272</v>
      </c>
      <c r="M106" s="197" t="str">
        <f>VLOOKUP(B106,'K_2.2'!$B$4:$H$127,6,FALSE)</f>
        <v>1</v>
      </c>
      <c r="N106" s="195">
        <f>VLOOKUP(B106,'K_2.2'!$B$4:$H$127,7,FALSE)</f>
        <v>10624.008702531646</v>
      </c>
      <c r="O106" s="197" t="str">
        <f>VLOOKUP(B106,K_3!$B$4:$H$127,6,FALSE)</f>
        <v>1</v>
      </c>
      <c r="P106" s="195">
        <f>VLOOKUP(B106,K_3!$B$4:$H$127,7,FALSE)</f>
        <v>12621.002819548872</v>
      </c>
      <c r="Q106" s="195">
        <f>VLOOKUP(B106,'K_4.1'!$B$4:$H$115,6,FALSE)</f>
        <v>2.5</v>
      </c>
      <c r="R106" s="195">
        <f>VLOOKUP(B106,'K_4.1'!$B$4:$H$115,7,FALSE)</f>
        <v>45123.477822580644</v>
      </c>
      <c r="S106" s="195">
        <f>VLOOKUP(B106,'K_4.2'!$B$4:$H$127,6,FALSE)</f>
        <v>2.5</v>
      </c>
      <c r="T106" s="195">
        <f>VLOOKUP(B106,'K_4.2'!$B$4:$H$127,7,FALSE)</f>
        <v>52130.229037267083</v>
      </c>
      <c r="U106" s="198">
        <f>VLOOKUP(B106,K_5!$B$4:$H$131,6,FALSE)</f>
        <v>5</v>
      </c>
      <c r="V106" s="195">
        <f>VLOOKUP(B106,K_5!$B$4:$H$131,7,FALSE)</f>
        <v>47284.320422535209</v>
      </c>
      <c r="W106" s="198" t="str">
        <f>VLOOKUP(B106,K_6!$B$4:$H$127,6,FALSE)</f>
        <v>3</v>
      </c>
      <c r="X106" s="195">
        <f>VLOOKUP(B106,K_6!$B$4:$H$127,7,FALSE)</f>
        <v>35588.552120141343</v>
      </c>
      <c r="Y106" s="198">
        <f>VLOOKUP(B106,K_7!$B$4:$H$124,6,FALSE)</f>
        <v>9</v>
      </c>
      <c r="Z106" s="195">
        <f>VLOOKUP(B106,K_7!$B$4:$H$124,7,FALSE)</f>
        <v>134287.47</v>
      </c>
      <c r="AA106" s="198">
        <f>VLOOKUP(B106,K_8!$B$4:$H$124,6,FALSE)</f>
        <v>15</v>
      </c>
      <c r="AB106" s="195">
        <f>VLOOKUP(B106,K_8!$B$4:$H$124,7,FALSE)</f>
        <v>165107.54508196723</v>
      </c>
      <c r="AC106" s="195">
        <f>VLOOKUP(B106,'K_9.1'!$B$4:$G$121,5,FALSE)</f>
        <v>4.333333333333333</v>
      </c>
      <c r="AD106" s="195">
        <f>VLOOKUP(B106,'K_9.1'!$B$4:$G$121,6,FALSE)</f>
        <v>27961.980349436373</v>
      </c>
      <c r="AE106" s="195">
        <f>VLOOKUP(B106,'K_9.2'!$B$4:$G$121,5,FALSE)</f>
        <v>4.2222222222222223</v>
      </c>
      <c r="AF106" s="195">
        <f>VLOOKUP(B106,'K_9.2'!$B$4:$G$121,6,FALSE)</f>
        <v>28818.98299040522</v>
      </c>
      <c r="AG106" s="198">
        <f>VLOOKUP(B106,'K_9.3'!$B$4:$H$124,6,FALSE)</f>
        <v>5</v>
      </c>
      <c r="AH106" s="195">
        <f>VLOOKUP(B106,'K_9.3'!$B$4:$H$124,7,FALSE)</f>
        <v>30519.879545454547</v>
      </c>
      <c r="AI106" s="198" t="str">
        <f>VLOOKUP(B106,'K_10.1'!$B$4:$H$124,6,FALSE)</f>
        <v>5</v>
      </c>
      <c r="AJ106" s="195">
        <f>VLOOKUP(B106,'K_10.1'!$B$4:$H$124,7,FALSE)</f>
        <v>44882.175802139034</v>
      </c>
      <c r="AK106" s="198">
        <f>VLOOKUP(B106,'K_10.2'!$B$4:$K$124,9,FALSE)</f>
        <v>5</v>
      </c>
      <c r="AL106" s="195">
        <f>VLOOKUP(B106,'K_10.2'!$B$4:$K$124,10,FALSE)</f>
        <v>45285.792491007196</v>
      </c>
      <c r="AM106" s="195">
        <f t="shared" si="35"/>
        <v>73.555555555555557</v>
      </c>
      <c r="AN106" s="199">
        <f t="shared" si="36"/>
        <v>784125.70191599813</v>
      </c>
      <c r="AO106" s="199">
        <f t="shared" si="37"/>
        <v>871381.82197095663</v>
      </c>
      <c r="AP106" s="174">
        <f t="shared" si="38"/>
        <v>799280</v>
      </c>
      <c r="AQ106" s="175">
        <f t="shared" si="39"/>
        <v>72101.821970956633</v>
      </c>
      <c r="AR106" s="174">
        <v>0</v>
      </c>
      <c r="AS106" s="175">
        <f t="shared" si="31"/>
        <v>0</v>
      </c>
      <c r="AT106" s="174">
        <v>799280</v>
      </c>
      <c r="AU106" s="175">
        <f t="shared" si="40"/>
        <v>0</v>
      </c>
      <c r="AV106" s="172"/>
      <c r="AW106" s="175">
        <f t="shared" si="32"/>
        <v>0</v>
      </c>
      <c r="AX106" s="183">
        <v>799280</v>
      </c>
      <c r="AY106" s="58">
        <f t="shared" si="34"/>
        <v>2382620.105528879</v>
      </c>
    </row>
    <row r="107" spans="1:51" x14ac:dyDescent="0.35">
      <c r="A107" s="166"/>
      <c r="B107" s="165" t="s">
        <v>247</v>
      </c>
      <c r="C107" s="172" t="s">
        <v>101</v>
      </c>
      <c r="D107" s="172" t="s">
        <v>548</v>
      </c>
      <c r="E107" s="173">
        <f>VLOOKUP(B107,PopUC!$B$4:$D$117,3,FALSE)</f>
        <v>26085</v>
      </c>
      <c r="F107" s="195">
        <f>VLOOKUP(B107,PopUC!$B$4:$G$117,6,FALSE)</f>
        <v>157954.67193280885</v>
      </c>
      <c r="G107" s="196">
        <f>VLOOKUP(B107,'K_1.1'!$B$4:$H$127,6,FALSE)</f>
        <v>3</v>
      </c>
      <c r="H107" s="195">
        <f>VLOOKUP(B107,'K_1.1'!$B$4:$H$127,7,FALSE)</f>
        <v>25116.110349127182</v>
      </c>
      <c r="I107" s="196" t="str">
        <f>VLOOKUP(B107,'K_1.2'!$B$4:$H$127,6,FALSE)</f>
        <v>2</v>
      </c>
      <c r="J107" s="195">
        <f>VLOOKUP(B107,'K_1.2'!$B$4:$H$127,7,FALSE)</f>
        <v>24327.440217391304</v>
      </c>
      <c r="K107" s="196" t="str">
        <f>VLOOKUP(B107,'K_2.1'!$B$4:$H$127,6,FALSE)</f>
        <v>3</v>
      </c>
      <c r="L107" s="195">
        <f>VLOOKUP(B107,'K_2.1'!$B$4:$H$127,7,FALSE)</f>
        <v>25433.232954545456</v>
      </c>
      <c r="M107" s="197" t="str">
        <f>VLOOKUP(B107,'K_2.2'!$B$4:$H$127,6,FALSE)</f>
        <v>1</v>
      </c>
      <c r="N107" s="195">
        <f>VLOOKUP(B107,'K_2.2'!$B$4:$H$127,7,FALSE)</f>
        <v>10624.008702531646</v>
      </c>
      <c r="O107" s="197" t="str">
        <f>VLOOKUP(B107,K_3!$B$4:$H$127,6,FALSE)</f>
        <v>1</v>
      </c>
      <c r="P107" s="195">
        <f>VLOOKUP(B107,K_3!$B$4:$H$127,7,FALSE)</f>
        <v>12621.002819548872</v>
      </c>
      <c r="Q107" s="195">
        <f>VLOOKUP(B107,'K_4.1'!$B$4:$H$115,6,FALSE)</f>
        <v>2.5</v>
      </c>
      <c r="R107" s="195">
        <f>VLOOKUP(B107,'K_4.1'!$B$4:$H$115,7,FALSE)</f>
        <v>45123.477822580644</v>
      </c>
      <c r="S107" s="195">
        <f>VLOOKUP(B107,'K_4.2'!$B$4:$H$127,6,FALSE)</f>
        <v>1.5</v>
      </c>
      <c r="T107" s="195">
        <f>VLOOKUP(B107,'K_4.2'!$B$4:$H$127,7,FALSE)</f>
        <v>31278.137422360247</v>
      </c>
      <c r="U107" s="198">
        <f>VLOOKUP(B107,K_5!$B$4:$H$131,6,FALSE)</f>
        <v>2</v>
      </c>
      <c r="V107" s="195">
        <f>VLOOKUP(B107,K_5!$B$4:$H$131,7,FALSE)</f>
        <v>18913.728169014084</v>
      </c>
      <c r="W107" s="198" t="str">
        <f>VLOOKUP(B107,K_6!$B$4:$H$127,6,FALSE)</f>
        <v>1</v>
      </c>
      <c r="X107" s="195">
        <f>VLOOKUP(B107,K_6!$B$4:$H$127,7,FALSE)</f>
        <v>11862.850706713782</v>
      </c>
      <c r="Y107" s="198">
        <f>VLOOKUP(B107,K_7!$B$4:$H$124,6,FALSE)</f>
        <v>3</v>
      </c>
      <c r="Z107" s="195">
        <f>VLOOKUP(B107,K_7!$B$4:$H$124,7,FALSE)</f>
        <v>44762.49</v>
      </c>
      <c r="AA107" s="198">
        <f>VLOOKUP(B107,K_8!$B$4:$H$124,6,FALSE)</f>
        <v>12</v>
      </c>
      <c r="AB107" s="195">
        <f>VLOOKUP(B107,K_8!$B$4:$H$124,7,FALSE)</f>
        <v>132086.03606557377</v>
      </c>
      <c r="AC107" s="195">
        <f>VLOOKUP(B107,'K_9.1'!$B$4:$G$121,5,FALSE)</f>
        <v>2.2222222222222223</v>
      </c>
      <c r="AD107" s="195">
        <f>VLOOKUP(B107,'K_9.1'!$B$4:$G$121,6,FALSE)</f>
        <v>14339.477102275065</v>
      </c>
      <c r="AE107" s="195">
        <f>VLOOKUP(B107,'K_9.2'!$B$4:$G$121,5,FALSE)</f>
        <v>1.7777777777777777</v>
      </c>
      <c r="AF107" s="195">
        <f>VLOOKUP(B107,'K_9.2'!$B$4:$G$121,6,FALSE)</f>
        <v>12134.30862753904</v>
      </c>
      <c r="AG107" s="198">
        <f>VLOOKUP(B107,'K_9.3'!$B$4:$H$124,6,FALSE)</f>
        <v>5</v>
      </c>
      <c r="AH107" s="195">
        <f>VLOOKUP(B107,'K_9.3'!$B$4:$H$124,7,FALSE)</f>
        <v>30519.879545454547</v>
      </c>
      <c r="AI107" s="198" t="str">
        <f>VLOOKUP(B107,'K_10.1'!$B$4:$H$124,6,FALSE)</f>
        <v>5</v>
      </c>
      <c r="AJ107" s="195">
        <f>VLOOKUP(B107,'K_10.1'!$B$4:$H$124,7,FALSE)</f>
        <v>44882.175802139034</v>
      </c>
      <c r="AK107" s="198">
        <f>VLOOKUP(B107,'K_10.2'!$B$4:$K$124,9,FALSE)</f>
        <v>5</v>
      </c>
      <c r="AL107" s="195">
        <f>VLOOKUP(B107,'K_10.2'!$B$4:$K$124,10,FALSE)</f>
        <v>45285.792491007196</v>
      </c>
      <c r="AM107" s="195">
        <f t="shared" si="35"/>
        <v>51</v>
      </c>
      <c r="AN107" s="199">
        <f t="shared" si="36"/>
        <v>529310.14879780181</v>
      </c>
      <c r="AO107" s="199">
        <f t="shared" si="37"/>
        <v>687264.82073061087</v>
      </c>
      <c r="AP107" s="174">
        <f t="shared" si="38"/>
        <v>2086800</v>
      </c>
      <c r="AQ107" s="175">
        <f t="shared" si="39"/>
        <v>-1399535.1792693892</v>
      </c>
      <c r="AR107" s="174">
        <v>51</v>
      </c>
      <c r="AS107" s="175">
        <f t="shared" si="31"/>
        <v>58501.428613649579</v>
      </c>
      <c r="AT107" s="174">
        <f>AS107+AO107</f>
        <v>745766.24934426043</v>
      </c>
      <c r="AU107" s="175">
        <f t="shared" si="40"/>
        <v>-1341033.7506557396</v>
      </c>
      <c r="AV107" s="174">
        <v>51</v>
      </c>
      <c r="AW107" s="175">
        <f t="shared" si="32"/>
        <v>3047.8523763993076</v>
      </c>
      <c r="AX107" s="182">
        <v>748814.10172065976</v>
      </c>
      <c r="AY107" s="58">
        <f t="shared" si="34"/>
        <v>2342272.6819714662</v>
      </c>
    </row>
    <row r="108" spans="1:51" x14ac:dyDescent="0.35">
      <c r="A108" s="166"/>
      <c r="B108" s="165" t="s">
        <v>248</v>
      </c>
      <c r="C108" s="172" t="s">
        <v>102</v>
      </c>
      <c r="D108" s="172" t="s">
        <v>548</v>
      </c>
      <c r="E108" s="173">
        <f>VLOOKUP(B108,PopUC!$B$4:$D$117,3,FALSE)</f>
        <v>5584</v>
      </c>
      <c r="F108" s="195">
        <f>VLOOKUP(B108,PopUC!$B$4:$G$117,6,FALSE)</f>
        <v>40443.311024998278</v>
      </c>
      <c r="G108" s="196">
        <f>VLOOKUP(B108,'K_1.1'!$B$4:$H$127,6,FALSE)</f>
        <v>3</v>
      </c>
      <c r="H108" s="195">
        <f>VLOOKUP(B108,'K_1.1'!$B$4:$H$127,7,FALSE)</f>
        <v>25116.110349127182</v>
      </c>
      <c r="I108" s="196" t="str">
        <f>VLOOKUP(B108,'K_1.2'!$B$4:$H$127,6,FALSE)</f>
        <v>4</v>
      </c>
      <c r="J108" s="195">
        <f>VLOOKUP(B108,'K_1.2'!$B$4:$H$127,7,FALSE)</f>
        <v>48654.880434782608</v>
      </c>
      <c r="K108" s="196" t="str">
        <f>VLOOKUP(B108,'K_2.1'!$B$4:$H$127,6,FALSE)</f>
        <v>4</v>
      </c>
      <c r="L108" s="195">
        <f>VLOOKUP(B108,'K_2.1'!$B$4:$H$127,7,FALSE)</f>
        <v>33910.977272727272</v>
      </c>
      <c r="M108" s="197" t="str">
        <f>VLOOKUP(B108,'K_2.2'!$B$4:$H$127,6,FALSE)</f>
        <v>1</v>
      </c>
      <c r="N108" s="195">
        <f>VLOOKUP(B108,'K_2.2'!$B$4:$H$127,7,FALSE)</f>
        <v>10624.008702531646</v>
      </c>
      <c r="O108" s="197" t="str">
        <f>VLOOKUP(B108,K_3!$B$4:$H$127,6,FALSE)</f>
        <v>3</v>
      </c>
      <c r="P108" s="195">
        <f>VLOOKUP(B108,K_3!$B$4:$H$127,7,FALSE)</f>
        <v>37863.008458646618</v>
      </c>
      <c r="Q108" s="195">
        <f>VLOOKUP(B108,'K_4.1'!$B$4:$H$115,6,FALSE)</f>
        <v>2.5</v>
      </c>
      <c r="R108" s="195">
        <f>VLOOKUP(B108,'K_4.1'!$B$4:$H$115,7,FALSE)</f>
        <v>45123.477822580644</v>
      </c>
      <c r="S108" s="195">
        <f>VLOOKUP(B108,'K_4.2'!$B$4:$H$127,6,FALSE)</f>
        <v>2.5</v>
      </c>
      <c r="T108" s="195">
        <f>VLOOKUP(B108,'K_4.2'!$B$4:$H$127,7,FALSE)</f>
        <v>52130.229037267083</v>
      </c>
      <c r="U108" s="198">
        <f>VLOOKUP(B108,K_5!$B$4:$H$131,6,FALSE)</f>
        <v>2</v>
      </c>
      <c r="V108" s="195">
        <f>VLOOKUP(B108,K_5!$B$4:$H$131,7,FALSE)</f>
        <v>18913.728169014084</v>
      </c>
      <c r="W108" s="198" t="str">
        <f>VLOOKUP(B108,K_6!$B$4:$H$127,6,FALSE)</f>
        <v>2</v>
      </c>
      <c r="X108" s="195">
        <f>VLOOKUP(B108,K_6!$B$4:$H$127,7,FALSE)</f>
        <v>23725.701413427563</v>
      </c>
      <c r="Y108" s="198">
        <f>VLOOKUP(B108,K_7!$B$4:$H$124,6,FALSE)</f>
        <v>3</v>
      </c>
      <c r="Z108" s="195">
        <f>VLOOKUP(B108,K_7!$B$4:$H$124,7,FALSE)</f>
        <v>44762.49</v>
      </c>
      <c r="AA108" s="198">
        <f>VLOOKUP(B108,K_8!$B$4:$H$124,6,FALSE)</f>
        <v>9</v>
      </c>
      <c r="AB108" s="195">
        <f>VLOOKUP(B108,K_8!$B$4:$H$124,7,FALSE)</f>
        <v>99064.527049180324</v>
      </c>
      <c r="AC108" s="195">
        <f>VLOOKUP(B108,'K_9.1'!$B$4:$G$121,5,FALSE)</f>
        <v>5</v>
      </c>
      <c r="AD108" s="195">
        <f>VLOOKUP(B108,'K_9.1'!$B$4:$G$121,6,FALSE)</f>
        <v>32263.823480118896</v>
      </c>
      <c r="AE108" s="195">
        <f>VLOOKUP(B108,'K_9.2'!$B$4:$G$121,5,FALSE)</f>
        <v>5</v>
      </c>
      <c r="AF108" s="195">
        <f>VLOOKUP(B108,'K_9.2'!$B$4:$G$121,6,FALSE)</f>
        <v>34127.74301495355</v>
      </c>
      <c r="AG108" s="198">
        <f>VLOOKUP(B108,'K_9.3'!$B$4:$H$124,6,FALSE)</f>
        <v>5</v>
      </c>
      <c r="AH108" s="195">
        <f>VLOOKUP(B108,'K_9.3'!$B$4:$H$124,7,FALSE)</f>
        <v>30519.879545454547</v>
      </c>
      <c r="AI108" s="198" t="str">
        <f>VLOOKUP(B108,'K_10.1'!$B$4:$H$124,6,FALSE)</f>
        <v>5</v>
      </c>
      <c r="AJ108" s="195">
        <f>VLOOKUP(B108,'K_10.1'!$B$4:$H$124,7,FALSE)</f>
        <v>44882.175802139034</v>
      </c>
      <c r="AK108" s="198">
        <f>VLOOKUP(B108,'K_10.2'!$B$4:$K$124,9,FALSE)</f>
        <v>5</v>
      </c>
      <c r="AL108" s="195">
        <f>VLOOKUP(B108,'K_10.2'!$B$4:$K$124,10,FALSE)</f>
        <v>45285.792491007196</v>
      </c>
      <c r="AM108" s="195">
        <f t="shared" si="35"/>
        <v>61</v>
      </c>
      <c r="AN108" s="199">
        <f t="shared" si="36"/>
        <v>626968.55304295814</v>
      </c>
      <c r="AO108" s="199">
        <f t="shared" si="37"/>
        <v>667411.86406795646</v>
      </c>
      <c r="AP108" s="174">
        <f t="shared" si="38"/>
        <v>446720</v>
      </c>
      <c r="AQ108" s="175">
        <f t="shared" si="39"/>
        <v>220691.86406795646</v>
      </c>
      <c r="AR108" s="174">
        <v>0</v>
      </c>
      <c r="AS108" s="175">
        <f t="shared" si="31"/>
        <v>0</v>
      </c>
      <c r="AT108" s="174">
        <v>446720</v>
      </c>
      <c r="AU108" s="175">
        <f t="shared" si="40"/>
        <v>0</v>
      </c>
      <c r="AV108" s="172"/>
      <c r="AW108" s="175">
        <f t="shared" si="32"/>
        <v>0</v>
      </c>
      <c r="AX108" s="183">
        <v>446720</v>
      </c>
      <c r="AY108" s="58">
        <f t="shared" si="34"/>
        <v>2128029.9212485142</v>
      </c>
    </row>
    <row r="109" spans="1:51" x14ac:dyDescent="0.35">
      <c r="A109" s="166"/>
      <c r="B109" s="165" t="s">
        <v>249</v>
      </c>
      <c r="C109" s="172" t="s">
        <v>103</v>
      </c>
      <c r="D109" s="172" t="s">
        <v>548</v>
      </c>
      <c r="E109" s="173">
        <f>VLOOKUP(B109,PopUC!$B$4:$D$117,3,FALSE)</f>
        <v>8137</v>
      </c>
      <c r="F109" s="195">
        <f>VLOOKUP(B109,PopUC!$B$4:$G$117,6,FALSE)</f>
        <v>63764.610360653169</v>
      </c>
      <c r="G109" s="196">
        <f>VLOOKUP(B109,'K_1.1'!$B$4:$H$127,6,FALSE)</f>
        <v>4</v>
      </c>
      <c r="H109" s="195">
        <f>VLOOKUP(B109,'K_1.1'!$B$4:$H$127,7,FALSE)</f>
        <v>33488.147132169579</v>
      </c>
      <c r="I109" s="196" t="str">
        <f>VLOOKUP(B109,'K_1.2'!$B$4:$H$127,6,FALSE)</f>
        <v>1</v>
      </c>
      <c r="J109" s="195">
        <f>VLOOKUP(B109,'K_1.2'!$B$4:$H$127,7,FALSE)</f>
        <v>12163.720108695652</v>
      </c>
      <c r="K109" s="196" t="str">
        <f>VLOOKUP(B109,'K_2.1'!$B$4:$H$127,6,FALSE)</f>
        <v>4</v>
      </c>
      <c r="L109" s="195">
        <f>VLOOKUP(B109,'K_2.1'!$B$4:$H$127,7,FALSE)</f>
        <v>33910.977272727272</v>
      </c>
      <c r="M109" s="197" t="str">
        <f>VLOOKUP(B109,'K_2.2'!$B$4:$H$127,6,FALSE)</f>
        <v>2</v>
      </c>
      <c r="N109" s="195">
        <f>VLOOKUP(B109,'K_2.2'!$B$4:$H$127,7,FALSE)</f>
        <v>21248.017405063292</v>
      </c>
      <c r="O109" s="197" t="str">
        <f>VLOOKUP(B109,K_3!$B$4:$H$127,6,FALSE)</f>
        <v>1</v>
      </c>
      <c r="P109" s="195">
        <f>VLOOKUP(B109,K_3!$B$4:$H$127,7,FALSE)</f>
        <v>12621.002819548872</v>
      </c>
      <c r="Q109" s="195">
        <f>VLOOKUP(B109,'K_4.1'!$B$4:$H$115,6,FALSE)</f>
        <v>2.5</v>
      </c>
      <c r="R109" s="195">
        <f>VLOOKUP(B109,'K_4.1'!$B$4:$H$115,7,FALSE)</f>
        <v>45123.477822580644</v>
      </c>
      <c r="S109" s="195">
        <f>VLOOKUP(B109,'K_4.2'!$B$4:$H$127,6,FALSE)</f>
        <v>2.5</v>
      </c>
      <c r="T109" s="195">
        <f>VLOOKUP(B109,'K_4.2'!$B$4:$H$127,7,FALSE)</f>
        <v>52130.229037267083</v>
      </c>
      <c r="U109" s="198">
        <f>VLOOKUP(B109,K_5!$B$4:$H$131,6,FALSE)</f>
        <v>5</v>
      </c>
      <c r="V109" s="195">
        <f>VLOOKUP(B109,K_5!$B$4:$H$131,7,FALSE)</f>
        <v>47284.320422535209</v>
      </c>
      <c r="W109" s="198" t="str">
        <f>VLOOKUP(B109,K_6!$B$4:$H$127,6,FALSE)</f>
        <v>1</v>
      </c>
      <c r="X109" s="195">
        <f>VLOOKUP(B109,K_6!$B$4:$H$127,7,FALSE)</f>
        <v>11862.850706713782</v>
      </c>
      <c r="Y109" s="198">
        <f>VLOOKUP(B109,K_7!$B$4:$H$124,6,FALSE)</f>
        <v>3</v>
      </c>
      <c r="Z109" s="195">
        <f>VLOOKUP(B109,K_7!$B$4:$H$124,7,FALSE)</f>
        <v>44762.49</v>
      </c>
      <c r="AA109" s="198">
        <f>VLOOKUP(B109,K_8!$B$4:$H$124,6,FALSE)</f>
        <v>15</v>
      </c>
      <c r="AB109" s="195">
        <f>VLOOKUP(B109,K_8!$B$4:$H$124,7,FALSE)</f>
        <v>165107.54508196723</v>
      </c>
      <c r="AC109" s="195">
        <f>VLOOKUP(B109,'K_9.1'!$B$4:$G$121,5,FALSE)</f>
        <v>5</v>
      </c>
      <c r="AD109" s="195">
        <f>VLOOKUP(B109,'K_9.1'!$B$4:$G$121,6,FALSE)</f>
        <v>32263.823480118896</v>
      </c>
      <c r="AE109" s="195">
        <f>VLOOKUP(B109,'K_9.2'!$B$4:$G$121,5,FALSE)</f>
        <v>5</v>
      </c>
      <c r="AF109" s="195">
        <f>VLOOKUP(B109,'K_9.2'!$B$4:$G$121,6,FALSE)</f>
        <v>34127.74301495355</v>
      </c>
      <c r="AG109" s="198">
        <f>VLOOKUP(B109,'K_9.3'!$B$4:$H$124,6,FALSE)</f>
        <v>5</v>
      </c>
      <c r="AH109" s="195">
        <f>VLOOKUP(B109,'K_9.3'!$B$4:$H$124,7,FALSE)</f>
        <v>30519.879545454547</v>
      </c>
      <c r="AI109" s="198" t="str">
        <f>VLOOKUP(B109,'K_10.1'!$B$4:$H$124,6,FALSE)</f>
        <v>5</v>
      </c>
      <c r="AJ109" s="195">
        <f>VLOOKUP(B109,'K_10.1'!$B$4:$H$124,7,FALSE)</f>
        <v>44882.175802139034</v>
      </c>
      <c r="AK109" s="198">
        <f>VLOOKUP(B109,'K_10.2'!$B$4:$K$124,9,FALSE)</f>
        <v>5</v>
      </c>
      <c r="AL109" s="195">
        <f>VLOOKUP(B109,'K_10.2'!$B$4:$K$124,10,FALSE)</f>
        <v>45285.792491007196</v>
      </c>
      <c r="AM109" s="195">
        <f t="shared" si="35"/>
        <v>66</v>
      </c>
      <c r="AN109" s="199">
        <f t="shared" si="36"/>
        <v>666782.19214294176</v>
      </c>
      <c r="AO109" s="199">
        <f t="shared" si="37"/>
        <v>730546.8025035949</v>
      </c>
      <c r="AP109" s="174">
        <f t="shared" si="38"/>
        <v>650960</v>
      </c>
      <c r="AQ109" s="175">
        <f t="shared" si="39"/>
        <v>79586.802503594896</v>
      </c>
      <c r="AR109" s="174">
        <v>0</v>
      </c>
      <c r="AS109" s="175">
        <f t="shared" si="31"/>
        <v>0</v>
      </c>
      <c r="AT109" s="174">
        <v>650960</v>
      </c>
      <c r="AU109" s="175">
        <f t="shared" si="40"/>
        <v>0</v>
      </c>
      <c r="AV109" s="172"/>
      <c r="AW109" s="175">
        <f t="shared" si="32"/>
        <v>0</v>
      </c>
      <c r="AX109" s="183">
        <v>650960</v>
      </c>
      <c r="AY109" s="58">
        <f t="shared" si="34"/>
        <v>2144084.9436051287</v>
      </c>
    </row>
    <row r="110" spans="1:51" x14ac:dyDescent="0.35">
      <c r="A110" s="166"/>
      <c r="B110" s="165" t="s">
        <v>250</v>
      </c>
      <c r="C110" s="172" t="s">
        <v>104</v>
      </c>
      <c r="D110" s="172" t="s">
        <v>548</v>
      </c>
      <c r="E110" s="173">
        <f>VLOOKUP(B110,PopUC!$B$4:$D$117,3,FALSE)</f>
        <v>18594</v>
      </c>
      <c r="F110" s="195">
        <f>VLOOKUP(B110,PopUC!$B$4:$G$117,6,FALSE)</f>
        <v>139270.4307328866</v>
      </c>
      <c r="G110" s="196">
        <f>VLOOKUP(B110,'K_1.1'!$B$4:$H$127,6,FALSE)</f>
        <v>5</v>
      </c>
      <c r="H110" s="195">
        <f>VLOOKUP(B110,'K_1.1'!$B$4:$H$127,7,FALSE)</f>
        <v>41860.183915211972</v>
      </c>
      <c r="I110" s="196" t="str">
        <f>VLOOKUP(B110,'K_1.2'!$B$4:$H$127,6,FALSE)</f>
        <v>2</v>
      </c>
      <c r="J110" s="195">
        <f>VLOOKUP(B110,'K_1.2'!$B$4:$H$127,7,FALSE)</f>
        <v>24327.440217391304</v>
      </c>
      <c r="K110" s="196" t="str">
        <f>VLOOKUP(B110,'K_2.1'!$B$4:$H$127,6,FALSE)</f>
        <v>4</v>
      </c>
      <c r="L110" s="195">
        <f>VLOOKUP(B110,'K_2.1'!$B$4:$H$127,7,FALSE)</f>
        <v>33910.977272727272</v>
      </c>
      <c r="M110" s="197" t="str">
        <f>VLOOKUP(B110,'K_2.2'!$B$4:$H$127,6,FALSE)</f>
        <v>1</v>
      </c>
      <c r="N110" s="195">
        <f>VLOOKUP(B110,'K_2.2'!$B$4:$H$127,7,FALSE)</f>
        <v>10624.008702531646</v>
      </c>
      <c r="O110" s="197" t="str">
        <f>VLOOKUP(B110,K_3!$B$4:$H$127,6,FALSE)</f>
        <v>1</v>
      </c>
      <c r="P110" s="195">
        <f>VLOOKUP(B110,K_3!$B$4:$H$127,7,FALSE)</f>
        <v>12621.002819548872</v>
      </c>
      <c r="Q110" s="195">
        <f>VLOOKUP(B110,'K_4.1'!$B$4:$H$115,6,FALSE)</f>
        <v>1.5</v>
      </c>
      <c r="R110" s="195">
        <f>VLOOKUP(B110,'K_4.1'!$B$4:$H$115,7,FALSE)</f>
        <v>27074.086693548386</v>
      </c>
      <c r="S110" s="195">
        <f>VLOOKUP(B110,'K_4.2'!$B$4:$H$127,6,FALSE)</f>
        <v>0.5</v>
      </c>
      <c r="T110" s="195">
        <f>VLOOKUP(B110,'K_4.2'!$B$4:$H$127,7,FALSE)</f>
        <v>10426.045807453416</v>
      </c>
      <c r="U110" s="198">
        <f>VLOOKUP(B110,K_5!$B$4:$H$131,6,FALSE)</f>
        <v>5</v>
      </c>
      <c r="V110" s="195">
        <f>VLOOKUP(B110,K_5!$B$4:$H$131,7,FALSE)</f>
        <v>47284.320422535209</v>
      </c>
      <c r="W110" s="198" t="str">
        <f>VLOOKUP(B110,K_6!$B$4:$H$127,6,FALSE)</f>
        <v>2</v>
      </c>
      <c r="X110" s="195">
        <f>VLOOKUP(B110,K_6!$B$4:$H$127,7,FALSE)</f>
        <v>23725.701413427563</v>
      </c>
      <c r="Y110" s="198">
        <f>VLOOKUP(B110,K_7!$B$4:$H$124,6,FALSE)</f>
        <v>3</v>
      </c>
      <c r="Z110" s="195">
        <f>VLOOKUP(B110,K_7!$B$4:$H$124,7,FALSE)</f>
        <v>44762.49</v>
      </c>
      <c r="AA110" s="198">
        <f>VLOOKUP(B110,K_8!$B$4:$H$124,6,FALSE)</f>
        <v>15</v>
      </c>
      <c r="AB110" s="195">
        <f>VLOOKUP(B110,K_8!$B$4:$H$124,7,FALSE)</f>
        <v>165107.54508196723</v>
      </c>
      <c r="AC110" s="195">
        <f>VLOOKUP(B110,'K_9.1'!$B$4:$G$121,5,FALSE)</f>
        <v>4.916666666666667</v>
      </c>
      <c r="AD110" s="195">
        <f>VLOOKUP(B110,'K_9.1'!$B$4:$G$121,6,FALSE)</f>
        <v>31726.093088783586</v>
      </c>
      <c r="AE110" s="195">
        <f>VLOOKUP(B110,'K_9.2'!$B$4:$G$121,5,FALSE)</f>
        <v>3.1666666666666665</v>
      </c>
      <c r="AF110" s="195">
        <f>VLOOKUP(B110,'K_9.2'!$B$4:$G$121,6,FALSE)</f>
        <v>21614.237242803913</v>
      </c>
      <c r="AG110" s="198">
        <f>VLOOKUP(B110,'K_9.3'!$B$4:$H$124,6,FALSE)</f>
        <v>5</v>
      </c>
      <c r="AH110" s="195">
        <f>VLOOKUP(B110,'K_9.3'!$B$4:$H$124,7,FALSE)</f>
        <v>30519.879545454547</v>
      </c>
      <c r="AI110" s="198" t="str">
        <f>VLOOKUP(B110,'K_10.1'!$B$4:$H$124,6,FALSE)</f>
        <v>5</v>
      </c>
      <c r="AJ110" s="195">
        <f>VLOOKUP(B110,'K_10.1'!$B$4:$H$124,7,FALSE)</f>
        <v>44882.175802139034</v>
      </c>
      <c r="AK110" s="198">
        <f>VLOOKUP(B110,'K_10.2'!$B$4:$K$124,9,FALSE)</f>
        <v>5</v>
      </c>
      <c r="AL110" s="195">
        <f>VLOOKUP(B110,'K_10.2'!$B$4:$K$124,10,FALSE)</f>
        <v>45285.792491007196</v>
      </c>
      <c r="AM110" s="195">
        <f t="shared" si="35"/>
        <v>63.083333333333336</v>
      </c>
      <c r="AN110" s="199">
        <f t="shared" si="36"/>
        <v>615751.98051653116</v>
      </c>
      <c r="AO110" s="199">
        <f t="shared" si="37"/>
        <v>755022.41124941758</v>
      </c>
      <c r="AP110" s="174">
        <f t="shared" si="38"/>
        <v>1487520</v>
      </c>
      <c r="AQ110" s="175">
        <f t="shared" si="39"/>
        <v>-732497.58875058242</v>
      </c>
      <c r="AR110" s="174">
        <v>63.083333333333336</v>
      </c>
      <c r="AS110" s="175">
        <f t="shared" ref="AS110:AS119" si="41">AR110*$AQ$1/$AR$120</f>
        <v>72362.061210020809</v>
      </c>
      <c r="AT110" s="174">
        <f t="shared" ref="AT110:AT117" si="42">AS110+AO110</f>
        <v>827384.47245943837</v>
      </c>
      <c r="AU110" s="175">
        <f t="shared" si="40"/>
        <v>-660135.52754056163</v>
      </c>
      <c r="AV110" s="174">
        <v>63.083333333333336</v>
      </c>
      <c r="AW110" s="175">
        <f t="shared" ref="AW110:AW119" si="43">AV110*$AU$1/$AV$120</f>
        <v>3769.9742629645029</v>
      </c>
      <c r="AX110" s="182">
        <v>831154.44672240282</v>
      </c>
      <c r="AY110" s="58">
        <f t="shared" si="34"/>
        <v>1976302.0805108002</v>
      </c>
    </row>
    <row r="111" spans="1:51" x14ac:dyDescent="0.35">
      <c r="A111" s="166"/>
      <c r="B111" s="165" t="s">
        <v>251</v>
      </c>
      <c r="C111" s="172" t="s">
        <v>105</v>
      </c>
      <c r="D111" s="172" t="s">
        <v>548</v>
      </c>
      <c r="E111" s="173">
        <f>VLOOKUP(B111,PopUC!$B$4:$D$117,3,FALSE)</f>
        <v>43044</v>
      </c>
      <c r="F111" s="195">
        <f>VLOOKUP(B111,PopUC!$B$4:$G$117,6,FALSE)</f>
        <v>309199.9792307106</v>
      </c>
      <c r="G111" s="196">
        <f>VLOOKUP(B111,'K_1.1'!$B$4:$H$127,6,FALSE)</f>
        <v>5</v>
      </c>
      <c r="H111" s="195">
        <f>VLOOKUP(B111,'K_1.1'!$B$4:$H$127,7,FALSE)</f>
        <v>41860.183915211972</v>
      </c>
      <c r="I111" s="196" t="str">
        <f>VLOOKUP(B111,'K_1.2'!$B$4:$H$127,6,FALSE)</f>
        <v>2</v>
      </c>
      <c r="J111" s="195">
        <f>VLOOKUP(B111,'K_1.2'!$B$4:$H$127,7,FALSE)</f>
        <v>24327.440217391304</v>
      </c>
      <c r="K111" s="196" t="str">
        <f>VLOOKUP(B111,'K_2.1'!$B$4:$H$127,6,FALSE)</f>
        <v>5</v>
      </c>
      <c r="L111" s="195">
        <f>VLOOKUP(B111,'K_2.1'!$B$4:$H$127,7,FALSE)</f>
        <v>42388.721590909088</v>
      </c>
      <c r="M111" s="197" t="str">
        <f>VLOOKUP(B111,'K_2.2'!$B$4:$H$127,6,FALSE)</f>
        <v>1</v>
      </c>
      <c r="N111" s="195">
        <f>VLOOKUP(B111,'K_2.2'!$B$4:$H$127,7,FALSE)</f>
        <v>10624.008702531646</v>
      </c>
      <c r="O111" s="197" t="str">
        <f>VLOOKUP(B111,K_3!$B$4:$H$127,6,FALSE)</f>
        <v>1</v>
      </c>
      <c r="P111" s="195">
        <f>VLOOKUP(B111,K_3!$B$4:$H$127,7,FALSE)</f>
        <v>12621.002819548872</v>
      </c>
      <c r="Q111" s="195">
        <f>VLOOKUP(B111,'K_4.1'!$B$4:$H$115,6,FALSE)</f>
        <v>2.5</v>
      </c>
      <c r="R111" s="195">
        <f>VLOOKUP(B111,'K_4.1'!$B$4:$H$115,7,FALSE)</f>
        <v>45123.477822580644</v>
      </c>
      <c r="S111" s="195">
        <f>VLOOKUP(B111,'K_4.2'!$B$4:$H$127,6,FALSE)</f>
        <v>0.5</v>
      </c>
      <c r="T111" s="195">
        <f>VLOOKUP(B111,'K_4.2'!$B$4:$H$127,7,FALSE)</f>
        <v>10426.045807453416</v>
      </c>
      <c r="U111" s="198">
        <f>VLOOKUP(B111,K_5!$B$4:$H$131,6,FALSE)</f>
        <v>4</v>
      </c>
      <c r="V111" s="195">
        <f>VLOOKUP(B111,K_5!$B$4:$H$131,7,FALSE)</f>
        <v>37827.456338028169</v>
      </c>
      <c r="W111" s="198" t="str">
        <f>VLOOKUP(B111,K_6!$B$4:$H$127,6,FALSE)</f>
        <v>2</v>
      </c>
      <c r="X111" s="195">
        <f>VLOOKUP(B111,K_6!$B$4:$H$127,7,FALSE)</f>
        <v>23725.701413427563</v>
      </c>
      <c r="Y111" s="198">
        <f>VLOOKUP(B111,K_7!$B$4:$H$124,6,FALSE)</f>
        <v>3</v>
      </c>
      <c r="Z111" s="195">
        <f>VLOOKUP(B111,K_7!$B$4:$H$124,7,FALSE)</f>
        <v>44762.49</v>
      </c>
      <c r="AA111" s="198">
        <f>VLOOKUP(B111,K_8!$B$4:$H$124,6,FALSE)</f>
        <v>12</v>
      </c>
      <c r="AB111" s="195">
        <f>VLOOKUP(B111,K_8!$B$4:$H$124,7,FALSE)</f>
        <v>132086.03606557377</v>
      </c>
      <c r="AC111" s="195">
        <f>VLOOKUP(B111,'K_9.1'!$B$4:$G$121,5,FALSE)</f>
        <v>5</v>
      </c>
      <c r="AD111" s="195">
        <f>VLOOKUP(B111,'K_9.1'!$B$4:$G$121,6,FALSE)</f>
        <v>32263.823480118896</v>
      </c>
      <c r="AE111" s="195">
        <f>VLOOKUP(B111,'K_9.2'!$B$4:$G$121,5,FALSE)</f>
        <v>2.5</v>
      </c>
      <c r="AF111" s="195">
        <f>VLOOKUP(B111,'K_9.2'!$B$4:$G$121,6,FALSE)</f>
        <v>17063.871507476775</v>
      </c>
      <c r="AG111" s="198">
        <f>VLOOKUP(B111,'K_9.3'!$B$4:$H$124,6,FALSE)</f>
        <v>5</v>
      </c>
      <c r="AH111" s="195">
        <f>VLOOKUP(B111,'K_9.3'!$B$4:$H$124,7,FALSE)</f>
        <v>30519.879545454547</v>
      </c>
      <c r="AI111" s="198" t="str">
        <f>VLOOKUP(B111,'K_10.1'!$B$4:$H$124,6,FALSE)</f>
        <v>5</v>
      </c>
      <c r="AJ111" s="195">
        <f>VLOOKUP(B111,'K_10.1'!$B$4:$H$124,7,FALSE)</f>
        <v>44882.175802139034</v>
      </c>
      <c r="AK111" s="198">
        <f>VLOOKUP(B111,'K_10.2'!$B$4:$K$124,9,FALSE)</f>
        <v>5</v>
      </c>
      <c r="AL111" s="195">
        <f>VLOOKUP(B111,'K_10.2'!$B$4:$K$124,10,FALSE)</f>
        <v>45285.792491007196</v>
      </c>
      <c r="AM111" s="195">
        <f t="shared" si="35"/>
        <v>60.5</v>
      </c>
      <c r="AN111" s="199">
        <f t="shared" si="36"/>
        <v>595788.10751885292</v>
      </c>
      <c r="AO111" s="209">
        <f t="shared" si="37"/>
        <v>904988.08674956358</v>
      </c>
      <c r="AP111" s="174">
        <f t="shared" si="38"/>
        <v>3443520</v>
      </c>
      <c r="AQ111" s="175">
        <f t="shared" si="39"/>
        <v>-2538531.9132504365</v>
      </c>
      <c r="AR111" s="174">
        <v>60.5</v>
      </c>
      <c r="AS111" s="175">
        <f t="shared" si="41"/>
        <v>69398.753551486254</v>
      </c>
      <c r="AT111" s="174">
        <f t="shared" si="42"/>
        <v>974386.84030104987</v>
      </c>
      <c r="AU111" s="175">
        <f t="shared" si="40"/>
        <v>-2469133.1596989501</v>
      </c>
      <c r="AV111" s="174">
        <v>60.5</v>
      </c>
      <c r="AW111" s="175">
        <f t="shared" si="43"/>
        <v>3615.5895837678058</v>
      </c>
      <c r="AX111" s="182">
        <v>978002.42988481768</v>
      </c>
      <c r="AY111" s="58">
        <f t="shared" si="34"/>
        <v>2434272.0092188339</v>
      </c>
    </row>
    <row r="112" spans="1:51" x14ac:dyDescent="0.35">
      <c r="A112" s="166"/>
      <c r="B112" s="165" t="s">
        <v>252</v>
      </c>
      <c r="C112" s="172" t="s">
        <v>106</v>
      </c>
      <c r="D112" s="172" t="s">
        <v>548</v>
      </c>
      <c r="E112" s="173">
        <f>VLOOKUP(B112,PopUC!$B$4:$D$117,3,FALSE)</f>
        <v>15192</v>
      </c>
      <c r="F112" s="195">
        <f>VLOOKUP(B112,PopUC!$B$4:$G$117,6,FALSE)</f>
        <v>108227.50852995217</v>
      </c>
      <c r="G112" s="196">
        <f>VLOOKUP(B112,'K_1.1'!$B$4:$H$127,6,FALSE)</f>
        <v>4</v>
      </c>
      <c r="H112" s="195">
        <f>VLOOKUP(B112,'K_1.1'!$B$4:$H$127,7,FALSE)</f>
        <v>33488.147132169579</v>
      </c>
      <c r="I112" s="196" t="str">
        <f>VLOOKUP(B112,'K_1.2'!$B$4:$H$127,6,FALSE)</f>
        <v>3</v>
      </c>
      <c r="J112" s="195">
        <f>VLOOKUP(B112,'K_1.2'!$B$4:$H$127,7,FALSE)</f>
        <v>36491.16032608696</v>
      </c>
      <c r="K112" s="196" t="str">
        <f>VLOOKUP(B112,'K_2.1'!$B$4:$H$127,6,FALSE)</f>
        <v>3</v>
      </c>
      <c r="L112" s="195">
        <f>VLOOKUP(B112,'K_2.1'!$B$4:$H$127,7,FALSE)</f>
        <v>25433.232954545456</v>
      </c>
      <c r="M112" s="197" t="str">
        <f>VLOOKUP(B112,'K_2.2'!$B$4:$H$127,6,FALSE)</f>
        <v>3</v>
      </c>
      <c r="N112" s="195">
        <f>VLOOKUP(B112,'K_2.2'!$B$4:$H$127,7,FALSE)</f>
        <v>31872.026107594938</v>
      </c>
      <c r="O112" s="197" t="str">
        <f>VLOOKUP(B112,K_3!$B$4:$H$127,6,FALSE)</f>
        <v>3</v>
      </c>
      <c r="P112" s="195">
        <f>VLOOKUP(B112,K_3!$B$4:$H$127,7,FALSE)</f>
        <v>37863.008458646618</v>
      </c>
      <c r="Q112" s="195">
        <f>VLOOKUP(B112,'K_4.1'!$B$4:$H$115,6,FALSE)</f>
        <v>0.5</v>
      </c>
      <c r="R112" s="195">
        <f>VLOOKUP(B112,'K_4.1'!$B$4:$H$115,7,FALSE)</f>
        <v>9024.6955645161288</v>
      </c>
      <c r="S112" s="195">
        <f>VLOOKUP(B112,'K_4.2'!$B$4:$H$127,6,FALSE)</f>
        <v>1.5</v>
      </c>
      <c r="T112" s="195">
        <f>VLOOKUP(B112,'K_4.2'!$B$4:$H$127,7,FALSE)</f>
        <v>31278.137422360247</v>
      </c>
      <c r="U112" s="198">
        <f>VLOOKUP(B112,K_5!$B$4:$H$131,6,FALSE)</f>
        <v>1</v>
      </c>
      <c r="V112" s="195">
        <f>VLOOKUP(B112,K_5!$B$4:$H$131,7,FALSE)</f>
        <v>9456.8640845070422</v>
      </c>
      <c r="W112" s="198" t="str">
        <f>VLOOKUP(B112,K_6!$B$4:$H$127,6,FALSE)</f>
        <v>1</v>
      </c>
      <c r="X112" s="195">
        <f>VLOOKUP(B112,K_6!$B$4:$H$127,7,FALSE)</f>
        <v>11862.850706713782</v>
      </c>
      <c r="Y112" s="198">
        <f>VLOOKUP(B112,K_7!$B$4:$H$124,6,FALSE)</f>
        <v>3</v>
      </c>
      <c r="Z112" s="195">
        <f>VLOOKUP(B112,K_7!$B$4:$H$124,7,FALSE)</f>
        <v>44762.49</v>
      </c>
      <c r="AA112" s="198">
        <f>VLOOKUP(B112,K_8!$B$4:$H$124,6,FALSE)</f>
        <v>12</v>
      </c>
      <c r="AB112" s="195">
        <f>VLOOKUP(B112,K_8!$B$4:$H$124,7,FALSE)</f>
        <v>132086.03606557377</v>
      </c>
      <c r="AC112" s="195">
        <f>VLOOKUP(B112,'K_9.1'!$B$4:$G$121,5,FALSE)</f>
        <v>5</v>
      </c>
      <c r="AD112" s="195">
        <f>VLOOKUP(B112,'K_9.1'!$B$4:$G$121,6,FALSE)</f>
        <v>32263.823480118896</v>
      </c>
      <c r="AE112" s="195">
        <f>VLOOKUP(B112,'K_9.2'!$B$4:$G$121,5,FALSE)</f>
        <v>5</v>
      </c>
      <c r="AF112" s="195">
        <f>VLOOKUP(B112,'K_9.2'!$B$4:$G$121,6,FALSE)</f>
        <v>34127.74301495355</v>
      </c>
      <c r="AG112" s="198">
        <f>VLOOKUP(B112,'K_9.3'!$B$4:$H$124,6,FALSE)</f>
        <v>5</v>
      </c>
      <c r="AH112" s="195">
        <f>VLOOKUP(B112,'K_9.3'!$B$4:$H$124,7,FALSE)</f>
        <v>30519.879545454547</v>
      </c>
      <c r="AI112" s="198" t="str">
        <f>VLOOKUP(B112,'K_10.1'!$B$4:$H$124,6,FALSE)</f>
        <v>5</v>
      </c>
      <c r="AJ112" s="195">
        <f>VLOOKUP(B112,'K_10.1'!$B$4:$H$124,7,FALSE)</f>
        <v>44882.175802139034</v>
      </c>
      <c r="AK112" s="198">
        <f>VLOOKUP(B112,'K_10.2'!$B$4:$K$124,9,FALSE)</f>
        <v>5</v>
      </c>
      <c r="AL112" s="195">
        <f>VLOOKUP(B112,'K_10.2'!$B$4:$K$124,10,FALSE)</f>
        <v>45285.792491007196</v>
      </c>
      <c r="AM112" s="195">
        <f t="shared" si="35"/>
        <v>60</v>
      </c>
      <c r="AN112" s="199">
        <f t="shared" si="36"/>
        <v>590698.06315638777</v>
      </c>
      <c r="AO112" s="209">
        <f t="shared" si="37"/>
        <v>698925.57168633991</v>
      </c>
      <c r="AP112" s="174">
        <f t="shared" si="38"/>
        <v>1215360</v>
      </c>
      <c r="AQ112" s="175">
        <f t="shared" si="39"/>
        <v>-516434.42831366009</v>
      </c>
      <c r="AR112" s="174">
        <v>60</v>
      </c>
      <c r="AS112" s="175">
        <f t="shared" si="41"/>
        <v>68825.21013370539</v>
      </c>
      <c r="AT112" s="174">
        <f t="shared" si="42"/>
        <v>767750.78182004532</v>
      </c>
      <c r="AU112" s="175">
        <f t="shared" si="40"/>
        <v>-447609.21817995468</v>
      </c>
      <c r="AV112" s="174">
        <v>60</v>
      </c>
      <c r="AW112" s="175">
        <f t="shared" si="43"/>
        <v>3585.7086781168323</v>
      </c>
      <c r="AX112" s="182">
        <v>771336.49049816211</v>
      </c>
      <c r="AY112" s="58">
        <f t="shared" si="34"/>
        <v>2314931.0441107876</v>
      </c>
    </row>
    <row r="113" spans="1:51" x14ac:dyDescent="0.35">
      <c r="A113" s="167"/>
      <c r="B113" s="165" t="s">
        <v>253</v>
      </c>
      <c r="C113" s="176" t="s">
        <v>107</v>
      </c>
      <c r="D113" s="176" t="s">
        <v>549</v>
      </c>
      <c r="E113" s="177">
        <f>VLOOKUP(B113,PopUC!$B$4:$D$117,3,FALSE)</f>
        <v>12844</v>
      </c>
      <c r="F113" s="200">
        <f>VLOOKUP(B113,PopUC!$B$4:$G$117,6,FALSE)</f>
        <v>77775.342392370978</v>
      </c>
      <c r="G113" s="201">
        <f>VLOOKUP(B113,'K_1.1'!$B$4:$H$127,6,FALSE)</f>
        <v>1</v>
      </c>
      <c r="H113" s="200">
        <f>VLOOKUP(B113,'K_1.1'!$B$4:$H$127,7,FALSE)</f>
        <v>8372.0367830423947</v>
      </c>
      <c r="I113" s="201" t="str">
        <f>VLOOKUP(B113,'K_1.2'!$B$4:$H$127,6,FALSE)</f>
        <v>1</v>
      </c>
      <c r="J113" s="200">
        <f>VLOOKUP(B113,'K_1.2'!$B$4:$H$127,7,FALSE)</f>
        <v>12163.720108695652</v>
      </c>
      <c r="K113" s="201" t="str">
        <f>VLOOKUP(B113,'K_2.1'!$B$4:$H$127,6,FALSE)</f>
        <v>1</v>
      </c>
      <c r="L113" s="200">
        <f>VLOOKUP(B113,'K_2.1'!$B$4:$H$127,7,FALSE)</f>
        <v>8477.744318181818</v>
      </c>
      <c r="M113" s="202" t="str">
        <f>VLOOKUP(B113,'K_2.2'!$B$4:$H$127,6,FALSE)</f>
        <v>1</v>
      </c>
      <c r="N113" s="200">
        <f>VLOOKUP(B113,'K_2.2'!$B$4:$H$127,7,FALSE)</f>
        <v>10624.008702531646</v>
      </c>
      <c r="O113" s="202" t="str">
        <f>VLOOKUP(B113,K_3!$B$4:$H$127,6,FALSE)</f>
        <v>1</v>
      </c>
      <c r="P113" s="200">
        <f>VLOOKUP(B113,K_3!$B$4:$H$127,7,FALSE)</f>
        <v>12621.002819548872</v>
      </c>
      <c r="Q113" s="200">
        <v>0</v>
      </c>
      <c r="R113" s="200">
        <v>0</v>
      </c>
      <c r="S113" s="200">
        <v>0</v>
      </c>
      <c r="T113" s="200">
        <v>0</v>
      </c>
      <c r="U113" s="203">
        <f>VLOOKUP(B113,K_5!$B$4:$H$131,6,FALSE)</f>
        <v>2</v>
      </c>
      <c r="V113" s="200">
        <f>VLOOKUP(B113,K_5!$B$4:$H$131,7,FALSE)</f>
        <v>18913.728169014084</v>
      </c>
      <c r="W113" s="203" t="str">
        <f>VLOOKUP(B113,K_6!$B$4:$H$127,6,FALSE)</f>
        <v>1</v>
      </c>
      <c r="X113" s="200">
        <f>VLOOKUP(B113,K_6!$B$4:$H$127,7,FALSE)</f>
        <v>11862.850706713782</v>
      </c>
      <c r="Y113" s="203">
        <f>VLOOKUP(B113,K_7!$B$4:$H$124,6,FALSE)</f>
        <v>15</v>
      </c>
      <c r="Z113" s="200">
        <f>VLOOKUP(B113,K_7!$B$4:$H$124,7,FALSE)</f>
        <v>223812.45</v>
      </c>
      <c r="AA113" s="203">
        <f>VLOOKUP(B113,K_8!$B$4:$H$124,6,FALSE)</f>
        <v>3</v>
      </c>
      <c r="AB113" s="200">
        <f>VLOOKUP(B113,K_8!$B$4:$H$124,7,FALSE)</f>
        <v>33021.509016393444</v>
      </c>
      <c r="AC113" s="200">
        <f>VLOOKUP(B113,'K_9.1'!$B$4:$G$121,5,FALSE)</f>
        <v>5</v>
      </c>
      <c r="AD113" s="200">
        <f>VLOOKUP(B113,'K_9.1'!$B$4:$G$121,6,FALSE)</f>
        <v>32263.823480118896</v>
      </c>
      <c r="AE113" s="200">
        <f>VLOOKUP(B113,'K_9.2'!$B$4:$G$121,5,FALSE)</f>
        <v>5</v>
      </c>
      <c r="AF113" s="200">
        <f>VLOOKUP(B113,'K_9.2'!$B$4:$G$121,6,FALSE)</f>
        <v>34127.74301495355</v>
      </c>
      <c r="AG113" s="203">
        <f>VLOOKUP(B113,'K_9.3'!$B$4:$H$124,6,FALSE)</f>
        <v>5</v>
      </c>
      <c r="AH113" s="200">
        <f>VLOOKUP(B113,'K_9.3'!$B$4:$H$124,7,FALSE)</f>
        <v>30519.879545454547</v>
      </c>
      <c r="AI113" s="203" t="str">
        <f>VLOOKUP(B113,'K_10.1'!$B$4:$H$124,6,FALSE)</f>
        <v>5</v>
      </c>
      <c r="AJ113" s="200">
        <f>VLOOKUP(B113,'K_10.1'!$B$4:$H$124,7,FALSE)</f>
        <v>44882.175802139034</v>
      </c>
      <c r="AK113" s="203">
        <f>VLOOKUP(B113,'K_10.2'!$B$4:$K$124,9,FALSE)</f>
        <v>5</v>
      </c>
      <c r="AL113" s="200">
        <f>VLOOKUP(B113,'K_10.2'!$B$4:$K$124,10,FALSE)</f>
        <v>45285.792491007196</v>
      </c>
      <c r="AM113" s="200">
        <f t="shared" si="35"/>
        <v>51</v>
      </c>
      <c r="AN113" s="204">
        <f t="shared" si="36"/>
        <v>526948.46495779487</v>
      </c>
      <c r="AO113" s="210">
        <f t="shared" si="37"/>
        <v>604723.80735016591</v>
      </c>
      <c r="AP113" s="178">
        <f t="shared" si="38"/>
        <v>1027520</v>
      </c>
      <c r="AQ113" s="179">
        <f t="shared" si="39"/>
        <v>-422796.19264983409</v>
      </c>
      <c r="AR113" s="178">
        <v>51</v>
      </c>
      <c r="AS113" s="179">
        <f t="shared" si="41"/>
        <v>58501.428613649579</v>
      </c>
      <c r="AT113" s="178">
        <f t="shared" si="42"/>
        <v>663225.23596381547</v>
      </c>
      <c r="AU113" s="179">
        <f t="shared" si="40"/>
        <v>-364294.76403618453</v>
      </c>
      <c r="AV113" s="178">
        <v>51</v>
      </c>
      <c r="AW113" s="179">
        <f t="shared" si="43"/>
        <v>3047.8523763993076</v>
      </c>
      <c r="AX113" s="184">
        <v>666273.0883402148</v>
      </c>
      <c r="AY113" s="58">
        <f t="shared" si="34"/>
        <v>2451292.335572415</v>
      </c>
    </row>
    <row r="114" spans="1:51" x14ac:dyDescent="0.35">
      <c r="A114" s="180" t="s">
        <v>142</v>
      </c>
      <c r="B114" s="165" t="s">
        <v>254</v>
      </c>
      <c r="C114" s="168" t="s">
        <v>108</v>
      </c>
      <c r="D114" s="168" t="s">
        <v>548</v>
      </c>
      <c r="E114" s="169">
        <f>VLOOKUP(B114,PopUC!$B$4:$D$117,3,FALSE)</f>
        <v>65143</v>
      </c>
      <c r="F114" s="190">
        <f>VLOOKUP(B114,PopUC!$B$4:$G$117,6,FALSE)</f>
        <v>424809.35613472399</v>
      </c>
      <c r="G114" s="191">
        <f>VLOOKUP(B114,'K_1.1'!$B$4:$H$127,6,FALSE)</f>
        <v>4</v>
      </c>
      <c r="H114" s="190">
        <f>VLOOKUP(B114,'K_1.1'!$B$4:$H$127,7,FALSE)</f>
        <v>33488.147132169579</v>
      </c>
      <c r="I114" s="191" t="str">
        <f>VLOOKUP(B114,'K_1.2'!$B$4:$H$127,6,FALSE)</f>
        <v>2</v>
      </c>
      <c r="J114" s="190">
        <f>VLOOKUP(B114,'K_1.2'!$B$4:$H$127,7,FALSE)</f>
        <v>24327.440217391304</v>
      </c>
      <c r="K114" s="191" t="str">
        <f>VLOOKUP(B114,'K_2.1'!$B$4:$H$127,6,FALSE)</f>
        <v>4</v>
      </c>
      <c r="L114" s="190">
        <f>VLOOKUP(B114,'K_2.1'!$B$4:$H$127,7,FALSE)</f>
        <v>33910.977272727272</v>
      </c>
      <c r="M114" s="192" t="str">
        <f>VLOOKUP(B114,'K_2.2'!$B$4:$H$127,6,FALSE)</f>
        <v>1</v>
      </c>
      <c r="N114" s="190">
        <f>VLOOKUP(B114,'K_2.2'!$B$4:$H$127,7,FALSE)</f>
        <v>10624.008702531646</v>
      </c>
      <c r="O114" s="192" t="str">
        <f>VLOOKUP(B114,K_3!$B$4:$H$127,6,FALSE)</f>
        <v>3</v>
      </c>
      <c r="P114" s="190">
        <f>VLOOKUP(B114,K_3!$B$4:$H$127,7,FALSE)</f>
        <v>37863.008458646618</v>
      </c>
      <c r="Q114" s="190">
        <f>VLOOKUP(B114,'K_4.1'!$B$4:$H$115,6,FALSE)</f>
        <v>1.5</v>
      </c>
      <c r="R114" s="190">
        <f>VLOOKUP(B114,'K_4.1'!$B$4:$H$115,7,FALSE)</f>
        <v>27074.086693548386</v>
      </c>
      <c r="S114" s="190">
        <f>VLOOKUP(B114,'K_4.2'!$B$4:$H$127,6,FALSE)</f>
        <v>1.5</v>
      </c>
      <c r="T114" s="190">
        <f>VLOOKUP(B114,'K_4.2'!$B$4:$H$127,7,FALSE)</f>
        <v>31278.137422360247</v>
      </c>
      <c r="U114" s="193">
        <f>VLOOKUP(B114,K_5!$B$4:$H$131,6,FALSE)</f>
        <v>1</v>
      </c>
      <c r="V114" s="190">
        <f>VLOOKUP(B114,K_5!$B$4:$H$131,7,FALSE)</f>
        <v>9456.8640845070422</v>
      </c>
      <c r="W114" s="193" t="str">
        <f>VLOOKUP(B114,K_6!$B$4:$H$127,6,FALSE)</f>
        <v>2</v>
      </c>
      <c r="X114" s="190">
        <f>VLOOKUP(B114,K_6!$B$4:$H$127,7,FALSE)</f>
        <v>23725.701413427563</v>
      </c>
      <c r="Y114" s="193">
        <f>VLOOKUP(B114,K_7!$B$4:$H$124,6,FALSE)</f>
        <v>3</v>
      </c>
      <c r="Z114" s="190">
        <f>VLOOKUP(B114,K_7!$B$4:$H$124,7,FALSE)</f>
        <v>44762.49</v>
      </c>
      <c r="AA114" s="193">
        <f>VLOOKUP(B114,K_8!$B$4:$H$124,6,FALSE)</f>
        <v>9</v>
      </c>
      <c r="AB114" s="190">
        <f>VLOOKUP(B114,K_8!$B$4:$H$124,7,FALSE)</f>
        <v>99064.527049180324</v>
      </c>
      <c r="AC114" s="190">
        <f>VLOOKUP(B114,'K_9.1'!$B$4:$G$121,5,FALSE)</f>
        <v>4.384615384615385</v>
      </c>
      <c r="AD114" s="190">
        <f>VLOOKUP(B114,'K_9.1'!$B$4:$G$121,6,FALSE)</f>
        <v>28292.89135948888</v>
      </c>
      <c r="AE114" s="190">
        <f>VLOOKUP(B114,'K_9.2'!$B$4:$G$121,5,FALSE)</f>
        <v>3.5384615384615383</v>
      </c>
      <c r="AF114" s="190">
        <f>VLOOKUP(B114,'K_9.2'!$B$4:$G$121,6,FALSE)</f>
        <v>24151.94121058251</v>
      </c>
      <c r="AG114" s="193">
        <f>VLOOKUP(B114,'K_9.3'!$B$4:$H$124,6,FALSE)</f>
        <v>5</v>
      </c>
      <c r="AH114" s="190">
        <f>VLOOKUP(B114,'K_9.3'!$B$4:$H$124,7,FALSE)</f>
        <v>30519.879545454547</v>
      </c>
      <c r="AI114" s="193" t="str">
        <f>VLOOKUP(B114,'K_10.1'!$B$4:$H$124,6,FALSE)</f>
        <v>5</v>
      </c>
      <c r="AJ114" s="190">
        <f>VLOOKUP(B114,'K_10.1'!$B$4:$H$124,7,FALSE)</f>
        <v>44882.175802139034</v>
      </c>
      <c r="AK114" s="193">
        <f>VLOOKUP(B114,'K_10.2'!$B$4:$K$124,9,FALSE)</f>
        <v>5</v>
      </c>
      <c r="AL114" s="190">
        <f>VLOOKUP(B114,'K_10.2'!$B$4:$K$124,10,FALSE)</f>
        <v>45285.792491007196</v>
      </c>
      <c r="AM114" s="190">
        <f t="shared" si="35"/>
        <v>54.923076923076927</v>
      </c>
      <c r="AN114" s="194">
        <f t="shared" si="36"/>
        <v>548708.06885516224</v>
      </c>
      <c r="AO114" s="208">
        <f t="shared" si="37"/>
        <v>973517.424989886</v>
      </c>
      <c r="AP114" s="170">
        <f t="shared" si="38"/>
        <v>5211440</v>
      </c>
      <c r="AQ114" s="171">
        <f t="shared" si="39"/>
        <v>-4237922.5750101143</v>
      </c>
      <c r="AR114" s="170">
        <v>54.923076923076927</v>
      </c>
      <c r="AS114" s="171">
        <f t="shared" si="41"/>
        <v>63001.538507007237</v>
      </c>
      <c r="AT114" s="170">
        <f t="shared" si="42"/>
        <v>1036518.9634968932</v>
      </c>
      <c r="AU114" s="171">
        <f t="shared" si="40"/>
        <v>-4174921.0365031068</v>
      </c>
      <c r="AV114" s="170">
        <v>54.923076923076927</v>
      </c>
      <c r="AW114" s="171">
        <f t="shared" si="43"/>
        <v>3282.3025591992546</v>
      </c>
      <c r="AX114" s="181">
        <v>1039801.2660560925</v>
      </c>
      <c r="AY114" s="58">
        <f t="shared" si="34"/>
        <v>2553819.5625175727</v>
      </c>
    </row>
    <row r="115" spans="1:51" x14ac:dyDescent="0.35">
      <c r="A115" s="166"/>
      <c r="B115" s="165" t="s">
        <v>255</v>
      </c>
      <c r="C115" s="172" t="s">
        <v>109</v>
      </c>
      <c r="D115" s="172" t="s">
        <v>548</v>
      </c>
      <c r="E115" s="173">
        <f>VLOOKUP(B115,PopUC!$B$4:$D$117,3,FALSE)</f>
        <v>14575</v>
      </c>
      <c r="F115" s="195">
        <f>VLOOKUP(B115,PopUC!$B$4:$G$117,6,FALSE)</f>
        <v>98887.631135688775</v>
      </c>
      <c r="G115" s="196">
        <f>VLOOKUP(B115,'K_1.1'!$B$4:$H$127,6,FALSE)</f>
        <v>4</v>
      </c>
      <c r="H115" s="195">
        <f>VLOOKUP(B115,'K_1.1'!$B$4:$H$127,7,FALSE)</f>
        <v>33488.147132169579</v>
      </c>
      <c r="I115" s="196" t="str">
        <f>VLOOKUP(B115,'K_1.2'!$B$4:$H$127,6,FALSE)</f>
        <v>3</v>
      </c>
      <c r="J115" s="195">
        <f>VLOOKUP(B115,'K_1.2'!$B$4:$H$127,7,FALSE)</f>
        <v>36491.16032608696</v>
      </c>
      <c r="K115" s="196" t="str">
        <f>VLOOKUP(B115,'K_2.1'!$B$4:$H$127,6,FALSE)</f>
        <v>4</v>
      </c>
      <c r="L115" s="195">
        <f>VLOOKUP(B115,'K_2.1'!$B$4:$H$127,7,FALSE)</f>
        <v>33910.977272727272</v>
      </c>
      <c r="M115" s="197" t="str">
        <f>VLOOKUP(B115,'K_2.2'!$B$4:$H$127,6,FALSE)</f>
        <v>2</v>
      </c>
      <c r="N115" s="195">
        <f>VLOOKUP(B115,'K_2.2'!$B$4:$H$127,7,FALSE)</f>
        <v>21248.017405063292</v>
      </c>
      <c r="O115" s="197" t="str">
        <f>VLOOKUP(B115,K_3!$B$4:$H$127,6,FALSE)</f>
        <v>1</v>
      </c>
      <c r="P115" s="195">
        <f>VLOOKUP(B115,K_3!$B$4:$H$127,7,FALSE)</f>
        <v>12621.002819548872</v>
      </c>
      <c r="Q115" s="195">
        <f>VLOOKUP(B115,'K_4.1'!$B$4:$H$115,6,FALSE)</f>
        <v>1.5</v>
      </c>
      <c r="R115" s="195">
        <f>VLOOKUP(B115,'K_4.1'!$B$4:$H$115,7,FALSE)</f>
        <v>27074.086693548386</v>
      </c>
      <c r="S115" s="195">
        <f>VLOOKUP(B115,'K_4.2'!$B$4:$H$127,6,FALSE)</f>
        <v>1.5</v>
      </c>
      <c r="T115" s="195">
        <f>VLOOKUP(B115,'K_4.2'!$B$4:$H$127,7,FALSE)</f>
        <v>31278.137422360247</v>
      </c>
      <c r="U115" s="198">
        <f>VLOOKUP(B115,K_5!$B$4:$H$131,6,FALSE)</f>
        <v>1</v>
      </c>
      <c r="V115" s="195">
        <f>VLOOKUP(B115,K_5!$B$4:$H$131,7,FALSE)</f>
        <v>9456.8640845070422</v>
      </c>
      <c r="W115" s="198" t="str">
        <f>VLOOKUP(B115,K_6!$B$4:$H$127,6,FALSE)</f>
        <v>3</v>
      </c>
      <c r="X115" s="195">
        <f>VLOOKUP(B115,K_6!$B$4:$H$127,7,FALSE)</f>
        <v>35588.552120141343</v>
      </c>
      <c r="Y115" s="198">
        <f>VLOOKUP(B115,K_7!$B$4:$H$124,6,FALSE)</f>
        <v>3</v>
      </c>
      <c r="Z115" s="195">
        <f>VLOOKUP(B115,K_7!$B$4:$H$124,7,FALSE)</f>
        <v>44762.49</v>
      </c>
      <c r="AA115" s="198">
        <f>VLOOKUP(B115,K_8!$B$4:$H$124,6,FALSE)</f>
        <v>9</v>
      </c>
      <c r="AB115" s="195">
        <f>VLOOKUP(B115,K_8!$B$4:$H$124,7,FALSE)</f>
        <v>99064.527049180324</v>
      </c>
      <c r="AC115" s="195">
        <f>VLOOKUP(B115,'K_9.1'!$B$4:$G$121,5,FALSE)</f>
        <v>4.8571428571428568</v>
      </c>
      <c r="AD115" s="195">
        <f>VLOOKUP(B115,'K_9.1'!$B$4:$G$121,6,FALSE)</f>
        <v>31341.999952115497</v>
      </c>
      <c r="AE115" s="195">
        <f>VLOOKUP(B115,'K_9.2'!$B$4:$G$121,5,FALSE)</f>
        <v>4.2857142857142856</v>
      </c>
      <c r="AF115" s="195">
        <f>VLOOKUP(B115,'K_9.2'!$B$4:$G$121,6,FALSE)</f>
        <v>29252.351155674471</v>
      </c>
      <c r="AG115" s="198">
        <f>VLOOKUP(B115,'K_9.3'!$B$4:$H$124,6,FALSE)</f>
        <v>5</v>
      </c>
      <c r="AH115" s="195">
        <f>VLOOKUP(B115,'K_9.3'!$B$4:$H$124,7,FALSE)</f>
        <v>30519.879545454547</v>
      </c>
      <c r="AI115" s="198" t="str">
        <f>VLOOKUP(B115,'K_10.1'!$B$4:$H$124,6,FALSE)</f>
        <v>5</v>
      </c>
      <c r="AJ115" s="195">
        <f>VLOOKUP(B115,'K_10.1'!$B$4:$H$124,7,FALSE)</f>
        <v>44882.175802139034</v>
      </c>
      <c r="AK115" s="198">
        <f>VLOOKUP(B115,'K_10.2'!$B$4:$K$124,9,FALSE)</f>
        <v>5</v>
      </c>
      <c r="AL115" s="195">
        <f>VLOOKUP(B115,'K_10.2'!$B$4:$K$124,10,FALSE)</f>
        <v>45285.792491007196</v>
      </c>
      <c r="AM115" s="195">
        <f t="shared" si="35"/>
        <v>57.142857142857139</v>
      </c>
      <c r="AN115" s="199">
        <f t="shared" si="36"/>
        <v>566266.16127172415</v>
      </c>
      <c r="AO115" s="209">
        <f t="shared" si="37"/>
        <v>665153.79240741266</v>
      </c>
      <c r="AP115" s="174">
        <f t="shared" si="38"/>
        <v>1166000</v>
      </c>
      <c r="AQ115" s="175">
        <f t="shared" si="39"/>
        <v>-500846.20759258734</v>
      </c>
      <c r="AR115" s="174">
        <v>57.142857142857139</v>
      </c>
      <c r="AS115" s="175">
        <f t="shared" si="41"/>
        <v>65547.819174957505</v>
      </c>
      <c r="AT115" s="174">
        <f t="shared" si="42"/>
        <v>730701.61158237013</v>
      </c>
      <c r="AU115" s="175">
        <f t="shared" si="40"/>
        <v>-435298.38841762987</v>
      </c>
      <c r="AV115" s="174">
        <v>57.142857142857139</v>
      </c>
      <c r="AW115" s="175">
        <f t="shared" si="43"/>
        <v>3414.9606458255544</v>
      </c>
      <c r="AX115" s="182">
        <v>734116.57222819573</v>
      </c>
      <c r="AY115" s="58">
        <f t="shared" si="34"/>
        <v>2095229.2303187458</v>
      </c>
    </row>
    <row r="116" spans="1:51" x14ac:dyDescent="0.35">
      <c r="A116" s="166"/>
      <c r="B116" s="165" t="s">
        <v>256</v>
      </c>
      <c r="C116" s="172" t="s">
        <v>110</v>
      </c>
      <c r="D116" s="172" t="s">
        <v>548</v>
      </c>
      <c r="E116" s="173">
        <f>VLOOKUP(B116,PopUC!$B$4:$D$117,3,FALSE)</f>
        <v>45110</v>
      </c>
      <c r="F116" s="195">
        <f>VLOOKUP(B116,PopUC!$B$4:$G$117,6,FALSE)</f>
        <v>251198.55018976008</v>
      </c>
      <c r="G116" s="196">
        <f>VLOOKUP(B116,'K_1.1'!$B$4:$H$127,6,FALSE)</f>
        <v>5</v>
      </c>
      <c r="H116" s="195">
        <f>VLOOKUP(B116,'K_1.1'!$B$4:$H$127,7,FALSE)</f>
        <v>41860.183915211972</v>
      </c>
      <c r="I116" s="196" t="str">
        <f>VLOOKUP(B116,'K_1.2'!$B$4:$H$127,6,FALSE)</f>
        <v>2</v>
      </c>
      <c r="J116" s="195">
        <f>VLOOKUP(B116,'K_1.2'!$B$4:$H$127,7,FALSE)</f>
        <v>24327.440217391304</v>
      </c>
      <c r="K116" s="196" t="str">
        <f>VLOOKUP(B116,'K_2.1'!$B$4:$H$127,6,FALSE)</f>
        <v>4</v>
      </c>
      <c r="L116" s="195">
        <f>VLOOKUP(B116,'K_2.1'!$B$4:$H$127,7,FALSE)</f>
        <v>33910.977272727272</v>
      </c>
      <c r="M116" s="197" t="str">
        <f>VLOOKUP(B116,'K_2.2'!$B$4:$H$127,6,FALSE)</f>
        <v>1</v>
      </c>
      <c r="N116" s="195">
        <f>VLOOKUP(B116,'K_2.2'!$B$4:$H$127,7,FALSE)</f>
        <v>10624.008702531646</v>
      </c>
      <c r="O116" s="197" t="str">
        <f>VLOOKUP(B116,K_3!$B$4:$H$127,6,FALSE)</f>
        <v>2</v>
      </c>
      <c r="P116" s="195">
        <f>VLOOKUP(B116,K_3!$B$4:$H$127,7,FALSE)</f>
        <v>25242.005639097744</v>
      </c>
      <c r="Q116" s="195">
        <f>VLOOKUP(B116,'K_4.1'!$B$4:$H$115,6,FALSE)</f>
        <v>1.5</v>
      </c>
      <c r="R116" s="195">
        <f>VLOOKUP(B116,'K_4.1'!$B$4:$H$115,7,FALSE)</f>
        <v>27074.086693548386</v>
      </c>
      <c r="S116" s="195">
        <f>VLOOKUP(B116,'K_4.2'!$B$4:$H$127,6,FALSE)</f>
        <v>0</v>
      </c>
      <c r="T116" s="195">
        <f>VLOOKUP(B116,'K_4.2'!$B$4:$H$127,7,FALSE)</f>
        <v>0</v>
      </c>
      <c r="U116" s="198">
        <f>VLOOKUP(B116,K_5!$B$4:$H$131,6,FALSE)</f>
        <v>1</v>
      </c>
      <c r="V116" s="195">
        <f>VLOOKUP(B116,K_5!$B$4:$H$131,7,FALSE)</f>
        <v>9456.8640845070422</v>
      </c>
      <c r="W116" s="198" t="str">
        <f>VLOOKUP(B116,K_6!$B$4:$H$127,6,FALSE)</f>
        <v>1</v>
      </c>
      <c r="X116" s="195">
        <f>VLOOKUP(B116,K_6!$B$4:$H$127,7,FALSE)</f>
        <v>11862.850706713782</v>
      </c>
      <c r="Y116" s="198">
        <f>VLOOKUP(B116,K_7!$B$4:$H$124,6,FALSE)</f>
        <v>3</v>
      </c>
      <c r="Z116" s="195">
        <f>VLOOKUP(B116,K_7!$B$4:$H$124,7,FALSE)</f>
        <v>44762.49</v>
      </c>
      <c r="AA116" s="198">
        <f>VLOOKUP(B116,K_8!$B$4:$H$124,6,FALSE)</f>
        <v>3</v>
      </c>
      <c r="AB116" s="195">
        <f>VLOOKUP(B116,K_8!$B$4:$H$124,7,FALSE)</f>
        <v>33021.509016393444</v>
      </c>
      <c r="AC116" s="195">
        <f>VLOOKUP(B116,'K_9.1'!$B$4:$G$121,5,FALSE)</f>
        <v>3.9</v>
      </c>
      <c r="AD116" s="195">
        <f>VLOOKUP(B116,'K_9.1'!$B$4:$G$121,6,FALSE)</f>
        <v>25165.782314492739</v>
      </c>
      <c r="AE116" s="195">
        <f>VLOOKUP(B116,'K_9.2'!$B$4:$G$121,5,FALSE)</f>
        <v>4.5</v>
      </c>
      <c r="AF116" s="195">
        <f>VLOOKUP(B116,'K_9.2'!$B$4:$G$121,6,FALSE)</f>
        <v>30714.968713458195</v>
      </c>
      <c r="AG116" s="198">
        <f>VLOOKUP(B116,'K_9.3'!$B$4:$H$124,6,FALSE)</f>
        <v>5</v>
      </c>
      <c r="AH116" s="195">
        <f>VLOOKUP(B116,'K_9.3'!$B$4:$H$124,7,FALSE)</f>
        <v>30519.879545454547</v>
      </c>
      <c r="AI116" s="198" t="str">
        <f>VLOOKUP(B116,'K_10.1'!$B$4:$H$124,6,FALSE)</f>
        <v>5</v>
      </c>
      <c r="AJ116" s="195">
        <f>VLOOKUP(B116,'K_10.1'!$B$4:$H$124,7,FALSE)</f>
        <v>44882.175802139034</v>
      </c>
      <c r="AK116" s="198">
        <f>VLOOKUP(B116,'K_10.2'!$B$4:$K$124,9,FALSE)</f>
        <v>5</v>
      </c>
      <c r="AL116" s="195">
        <f>VLOOKUP(B116,'K_10.2'!$B$4:$K$124,10,FALSE)</f>
        <v>45285.792491007196</v>
      </c>
      <c r="AM116" s="195">
        <f t="shared" si="35"/>
        <v>46.9</v>
      </c>
      <c r="AN116" s="199">
        <f t="shared" si="36"/>
        <v>438711.01511467434</v>
      </c>
      <c r="AO116" s="209">
        <f t="shared" si="37"/>
        <v>689909.56530443428</v>
      </c>
      <c r="AP116" s="174">
        <f t="shared" si="38"/>
        <v>3608800</v>
      </c>
      <c r="AQ116" s="175">
        <f t="shared" si="39"/>
        <v>-2918890.4346955656</v>
      </c>
      <c r="AR116" s="174">
        <v>46.9</v>
      </c>
      <c r="AS116" s="175">
        <f t="shared" si="41"/>
        <v>53798.372587846367</v>
      </c>
      <c r="AT116" s="174">
        <f t="shared" si="42"/>
        <v>743707.93789228064</v>
      </c>
      <c r="AU116" s="175">
        <f t="shared" si="40"/>
        <v>-2865092.0621077195</v>
      </c>
      <c r="AV116" s="174">
        <v>46.9</v>
      </c>
      <c r="AW116" s="175">
        <f t="shared" si="43"/>
        <v>2802.8289500613237</v>
      </c>
      <c r="AX116" s="182">
        <v>746510.76684234198</v>
      </c>
      <c r="AY116" s="58">
        <f t="shared" si="34"/>
        <v>2624995.0340148052</v>
      </c>
    </row>
    <row r="117" spans="1:51" x14ac:dyDescent="0.35">
      <c r="A117" s="166"/>
      <c r="B117" s="165" t="s">
        <v>257</v>
      </c>
      <c r="C117" s="172" t="s">
        <v>111</v>
      </c>
      <c r="D117" s="172" t="s">
        <v>548</v>
      </c>
      <c r="E117" s="173">
        <f>VLOOKUP(B117,PopUC!$B$4:$D$117,3,FALSE)</f>
        <v>28891</v>
      </c>
      <c r="F117" s="195">
        <f>VLOOKUP(B117,PopUC!$B$4:$G$117,6,FALSE)</f>
        <v>177947.60315319768</v>
      </c>
      <c r="G117" s="196">
        <f>VLOOKUP(B117,'K_1.1'!$B$4:$H$127,6,FALSE)</f>
        <v>4</v>
      </c>
      <c r="H117" s="195">
        <f>VLOOKUP(B117,'K_1.1'!$B$4:$H$127,7,FALSE)</f>
        <v>33488.147132169579</v>
      </c>
      <c r="I117" s="196" t="str">
        <f>VLOOKUP(B117,'K_1.2'!$B$4:$H$127,6,FALSE)</f>
        <v>2</v>
      </c>
      <c r="J117" s="195">
        <f>VLOOKUP(B117,'K_1.2'!$B$4:$H$127,7,FALSE)</f>
        <v>24327.440217391304</v>
      </c>
      <c r="K117" s="196" t="str">
        <f>VLOOKUP(B117,'K_2.1'!$B$4:$H$127,6,FALSE)</f>
        <v>3</v>
      </c>
      <c r="L117" s="195">
        <f>VLOOKUP(B117,'K_2.1'!$B$4:$H$127,7,FALSE)</f>
        <v>25433.232954545456</v>
      </c>
      <c r="M117" s="197" t="str">
        <f>VLOOKUP(B117,'K_2.2'!$B$4:$H$127,6,FALSE)</f>
        <v>1</v>
      </c>
      <c r="N117" s="195">
        <f>VLOOKUP(B117,'K_2.2'!$B$4:$H$127,7,FALSE)</f>
        <v>10624.008702531646</v>
      </c>
      <c r="O117" s="197" t="str">
        <f>VLOOKUP(B117,K_3!$B$4:$H$127,6,FALSE)</f>
        <v>1</v>
      </c>
      <c r="P117" s="195">
        <f>VLOOKUP(B117,K_3!$B$4:$H$127,7,FALSE)</f>
        <v>12621.002819548872</v>
      </c>
      <c r="Q117" s="195">
        <f>VLOOKUP(B117,'K_4.1'!$B$4:$H$115,6,FALSE)</f>
        <v>0</v>
      </c>
      <c r="R117" s="195">
        <f>VLOOKUP(B117,'K_4.1'!$B$4:$H$115,7,FALSE)</f>
        <v>0</v>
      </c>
      <c r="S117" s="195">
        <f>VLOOKUP(B117,'K_4.2'!$B$4:$H$127,6,FALSE)</f>
        <v>0</v>
      </c>
      <c r="T117" s="195">
        <f>VLOOKUP(B117,'K_4.2'!$B$4:$H$127,7,FALSE)</f>
        <v>0</v>
      </c>
      <c r="U117" s="198">
        <f>VLOOKUP(B117,K_5!$B$4:$H$131,6,FALSE)</f>
        <v>1</v>
      </c>
      <c r="V117" s="195">
        <f>VLOOKUP(B117,K_5!$B$4:$H$131,7,FALSE)</f>
        <v>9456.8640845070422</v>
      </c>
      <c r="W117" s="198" t="str">
        <f>VLOOKUP(B117,K_6!$B$4:$H$127,6,FALSE)</f>
        <v>4</v>
      </c>
      <c r="X117" s="195">
        <f>VLOOKUP(B117,K_6!$B$4:$H$127,7,FALSE)</f>
        <v>47451.402826855126</v>
      </c>
      <c r="Y117" s="198">
        <f>VLOOKUP(B117,K_7!$B$4:$H$124,6,FALSE)</f>
        <v>3</v>
      </c>
      <c r="Z117" s="195">
        <f>VLOOKUP(B117,K_7!$B$4:$H$124,7,FALSE)</f>
        <v>44762.49</v>
      </c>
      <c r="AA117" s="198">
        <f>VLOOKUP(B117,K_8!$B$4:$H$124,6,FALSE)</f>
        <v>9</v>
      </c>
      <c r="AB117" s="195">
        <f>VLOOKUP(B117,K_8!$B$4:$H$124,7,FALSE)</f>
        <v>99064.527049180324</v>
      </c>
      <c r="AC117" s="195">
        <f>VLOOKUP(B117,'K_9.1'!$B$4:$G$121,5,FALSE)</f>
        <v>4.25</v>
      </c>
      <c r="AD117" s="195">
        <f>VLOOKUP(B117,'K_9.1'!$B$4:$G$121,6,FALSE)</f>
        <v>27424.249958101063</v>
      </c>
      <c r="AE117" s="195">
        <f>VLOOKUP(B117,'K_9.2'!$B$4:$G$121,5,FALSE)</f>
        <v>4.625</v>
      </c>
      <c r="AF117" s="195">
        <f>VLOOKUP(B117,'K_9.2'!$B$4:$G$121,6,FALSE)</f>
        <v>31568.162288832031</v>
      </c>
      <c r="AG117" s="198">
        <f>VLOOKUP(B117,'K_9.3'!$B$4:$H$124,6,FALSE)</f>
        <v>5</v>
      </c>
      <c r="AH117" s="195">
        <f>VLOOKUP(B117,'K_9.3'!$B$4:$H$124,7,FALSE)</f>
        <v>30519.879545454547</v>
      </c>
      <c r="AI117" s="198" t="str">
        <f>VLOOKUP(B117,'K_10.1'!$B$4:$H$124,6,FALSE)</f>
        <v>5</v>
      </c>
      <c r="AJ117" s="195">
        <f>VLOOKUP(B117,'K_10.1'!$B$4:$H$124,7,FALSE)</f>
        <v>44882.175802139034</v>
      </c>
      <c r="AK117" s="198">
        <f>VLOOKUP(B117,'K_10.2'!$B$4:$K$124,9,FALSE)</f>
        <v>5</v>
      </c>
      <c r="AL117" s="195">
        <f>VLOOKUP(B117,'K_10.2'!$B$4:$K$124,10,FALSE)</f>
        <v>45285.792491007196</v>
      </c>
      <c r="AM117" s="195">
        <f t="shared" si="35"/>
        <v>51.875</v>
      </c>
      <c r="AN117" s="199">
        <f t="shared" si="36"/>
        <v>486909.37587226322</v>
      </c>
      <c r="AO117" s="209">
        <f t="shared" si="37"/>
        <v>664856.9790254609</v>
      </c>
      <c r="AP117" s="174">
        <f t="shared" si="38"/>
        <v>2311280</v>
      </c>
      <c r="AQ117" s="175">
        <f t="shared" si="39"/>
        <v>-1646423.0209745392</v>
      </c>
      <c r="AR117" s="174">
        <v>51.875</v>
      </c>
      <c r="AS117" s="175">
        <f t="shared" si="41"/>
        <v>59505.129594766113</v>
      </c>
      <c r="AT117" s="174">
        <f t="shared" si="42"/>
        <v>724362.10862022697</v>
      </c>
      <c r="AU117" s="175">
        <f t="shared" si="40"/>
        <v>-1586917.8913797732</v>
      </c>
      <c r="AV117" s="174">
        <v>51.875</v>
      </c>
      <c r="AW117" s="175">
        <f t="shared" si="43"/>
        <v>3100.1439612885115</v>
      </c>
      <c r="AX117" s="182">
        <v>727462.25258151547</v>
      </c>
      <c r="AY117" s="58">
        <f t="shared" si="34"/>
        <v>1927578.8248097112</v>
      </c>
    </row>
    <row r="118" spans="1:51" x14ac:dyDescent="0.35">
      <c r="A118" s="166"/>
      <c r="B118" s="165" t="s">
        <v>258</v>
      </c>
      <c r="C118" s="172" t="s">
        <v>112</v>
      </c>
      <c r="D118" s="172" t="s">
        <v>549</v>
      </c>
      <c r="E118" s="173">
        <f>VLOOKUP(B118,PopUC!$B$4:$D$117,3,FALSE)</f>
        <v>4604</v>
      </c>
      <c r="F118" s="195">
        <f>VLOOKUP(B118,PopUC!$B$4:$G$117,6,FALSE)</f>
        <v>29518.924719899278</v>
      </c>
      <c r="G118" s="196">
        <f>VLOOKUP(B118,'K_1.1'!$B$4:$H$127,6,FALSE)</f>
        <v>1</v>
      </c>
      <c r="H118" s="195">
        <f>VLOOKUP(B118,'K_1.1'!$B$4:$H$127,7,FALSE)</f>
        <v>8372.0367830423947</v>
      </c>
      <c r="I118" s="196" t="str">
        <f>VLOOKUP(B118,'K_1.2'!$B$4:$H$127,6,FALSE)</f>
        <v>1</v>
      </c>
      <c r="J118" s="195">
        <f>VLOOKUP(B118,'K_1.2'!$B$4:$H$127,7,FALSE)</f>
        <v>12163.720108695652</v>
      </c>
      <c r="K118" s="196" t="str">
        <f>VLOOKUP(B118,'K_2.1'!$B$4:$H$127,6,FALSE)</f>
        <v>1</v>
      </c>
      <c r="L118" s="195">
        <f>VLOOKUP(B118,'K_2.1'!$B$4:$H$127,7,FALSE)</f>
        <v>8477.744318181818</v>
      </c>
      <c r="M118" s="197" t="str">
        <f>VLOOKUP(B118,'K_2.2'!$B$4:$H$127,6,FALSE)</f>
        <v>1</v>
      </c>
      <c r="N118" s="195">
        <f>VLOOKUP(B118,'K_2.2'!$B$4:$H$127,7,FALSE)</f>
        <v>10624.008702531646</v>
      </c>
      <c r="O118" s="197" t="str">
        <f>VLOOKUP(B118,K_3!$B$4:$H$127,6,FALSE)</f>
        <v>5</v>
      </c>
      <c r="P118" s="195">
        <f>VLOOKUP(B118,K_3!$B$4:$H$127,7,FALSE)</f>
        <v>63105.014097744359</v>
      </c>
      <c r="Q118" s="195">
        <f>VLOOKUP(B118,'K_4.1'!$B$4:$H$115,6,FALSE)</f>
        <v>0</v>
      </c>
      <c r="R118" s="195">
        <f>VLOOKUP(B118,'K_4.1'!$B$4:$H$115,7,FALSE)</f>
        <v>0</v>
      </c>
      <c r="S118" s="195">
        <f>VLOOKUP(B118,'K_4.2'!$B$4:$H$127,6,FALSE)</f>
        <v>0</v>
      </c>
      <c r="T118" s="195">
        <f>VLOOKUP(B118,'K_4.2'!$B$4:$H$127,7,FALSE)</f>
        <v>0</v>
      </c>
      <c r="U118" s="198">
        <f>VLOOKUP(B118,K_5!$B$4:$H$131,6,FALSE)</f>
        <v>1</v>
      </c>
      <c r="V118" s="195">
        <f>VLOOKUP(B118,K_5!$B$4:$H$131,7,FALSE)</f>
        <v>9456.8640845070422</v>
      </c>
      <c r="W118" s="198" t="str">
        <f>VLOOKUP(B118,K_6!$B$4:$H$127,6,FALSE)</f>
        <v>1</v>
      </c>
      <c r="X118" s="195">
        <f>VLOOKUP(B118,K_6!$B$4:$H$127,7,FALSE)</f>
        <v>11862.850706713782</v>
      </c>
      <c r="Y118" s="198">
        <f>VLOOKUP(B118,K_7!$B$4:$H$124,6,FALSE)</f>
        <v>15</v>
      </c>
      <c r="Z118" s="195">
        <f>VLOOKUP(B118,K_7!$B$4:$H$124,7,FALSE)</f>
        <v>223812.45</v>
      </c>
      <c r="AA118" s="198">
        <f>VLOOKUP(B118,K_8!$B$4:$H$124,6,FALSE)</f>
        <v>3</v>
      </c>
      <c r="AB118" s="195">
        <f>VLOOKUP(B118,K_8!$B$4:$H$124,7,FALSE)</f>
        <v>33021.509016393444</v>
      </c>
      <c r="AC118" s="195">
        <f>VLOOKUP(B118,'K_9.1'!$B$4:$G$121,5,FALSE)</f>
        <v>5</v>
      </c>
      <c r="AD118" s="195">
        <f>VLOOKUP(B118,'K_9.1'!$B$4:$G$121,6,FALSE)</f>
        <v>32263.823480118896</v>
      </c>
      <c r="AE118" s="195">
        <f>VLOOKUP(B118,'K_9.2'!$B$4:$G$121,5,FALSE)</f>
        <v>5</v>
      </c>
      <c r="AF118" s="195">
        <f>VLOOKUP(B118,'K_9.2'!$B$4:$G$121,6,FALSE)</f>
        <v>34127.74301495355</v>
      </c>
      <c r="AG118" s="198">
        <f>VLOOKUP(B118,'K_9.3'!$B$4:$H$124,6,FALSE)</f>
        <v>5</v>
      </c>
      <c r="AH118" s="195">
        <f>VLOOKUP(B118,'K_9.3'!$B$4:$H$124,7,FALSE)</f>
        <v>30519.879545454547</v>
      </c>
      <c r="AI118" s="198" t="str">
        <f>VLOOKUP(B118,'K_10.1'!$B$4:$H$124,6,FALSE)</f>
        <v>5</v>
      </c>
      <c r="AJ118" s="195">
        <f>VLOOKUP(B118,'K_10.1'!$B$4:$H$124,7,FALSE)</f>
        <v>44882.175802139034</v>
      </c>
      <c r="AK118" s="198">
        <f>VLOOKUP(B118,'K_10.2'!$B$4:$K$124,9,FALSE)</f>
        <v>5</v>
      </c>
      <c r="AL118" s="195">
        <f>VLOOKUP(B118,'K_10.2'!$B$4:$K$124,10,FALSE)</f>
        <v>45285.792491007196</v>
      </c>
      <c r="AM118" s="195">
        <f t="shared" si="35"/>
        <v>54</v>
      </c>
      <c r="AN118" s="199">
        <f t="shared" si="36"/>
        <v>567975.61215148342</v>
      </c>
      <c r="AO118" s="209">
        <f t="shared" si="37"/>
        <v>597494.53687138262</v>
      </c>
      <c r="AP118" s="174">
        <f t="shared" si="38"/>
        <v>368320</v>
      </c>
      <c r="AQ118" s="175">
        <f t="shared" si="39"/>
        <v>229174.53687138262</v>
      </c>
      <c r="AR118" s="174">
        <v>0</v>
      </c>
      <c r="AS118" s="175">
        <f t="shared" si="41"/>
        <v>0</v>
      </c>
      <c r="AT118" s="174">
        <v>368320</v>
      </c>
      <c r="AU118" s="175">
        <f t="shared" si="40"/>
        <v>0</v>
      </c>
      <c r="AV118" s="172"/>
      <c r="AW118" s="175">
        <f t="shared" si="43"/>
        <v>0</v>
      </c>
      <c r="AX118" s="183">
        <v>368320</v>
      </c>
      <c r="AY118" s="58">
        <f t="shared" si="34"/>
        <v>1852332.0616276842</v>
      </c>
    </row>
    <row r="119" spans="1:51" x14ac:dyDescent="0.35">
      <c r="A119" s="167"/>
      <c r="B119" s="165" t="s">
        <v>259</v>
      </c>
      <c r="C119" s="176" t="s">
        <v>113</v>
      </c>
      <c r="D119" s="176" t="s">
        <v>549</v>
      </c>
      <c r="E119" s="177">
        <f>VLOOKUP(B119,PopUC!$B$4:$D$117,3,FALSE)</f>
        <v>16980</v>
      </c>
      <c r="F119" s="200">
        <f>VLOOKUP(B119,PopUC!$B$4:$G$117,6,FALSE)</f>
        <v>91227.910568551553</v>
      </c>
      <c r="G119" s="201">
        <f>VLOOKUP(B119,'K_1.1'!$B$4:$H$127,6,FALSE)</f>
        <v>3</v>
      </c>
      <c r="H119" s="200">
        <f>VLOOKUP(B119,'K_1.1'!$B$4:$H$127,7,FALSE)</f>
        <v>25116.110349127182</v>
      </c>
      <c r="I119" s="201" t="str">
        <f>VLOOKUP(B119,'K_1.2'!$B$4:$H$127,6,FALSE)</f>
        <v>1</v>
      </c>
      <c r="J119" s="200">
        <f>VLOOKUP(B119,'K_1.2'!$B$4:$H$127,7,FALSE)</f>
        <v>12163.720108695652</v>
      </c>
      <c r="K119" s="201" t="str">
        <f>VLOOKUP(B119,'K_2.1'!$B$4:$H$127,6,FALSE)</f>
        <v>3</v>
      </c>
      <c r="L119" s="200">
        <f>VLOOKUP(B119,'K_2.1'!$B$4:$H$127,7,FALSE)</f>
        <v>25433.232954545456</v>
      </c>
      <c r="M119" s="202" t="str">
        <f>VLOOKUP(B119,'K_2.2'!$B$4:$H$127,6,FALSE)</f>
        <v>2</v>
      </c>
      <c r="N119" s="200">
        <f>VLOOKUP(B119,'K_2.2'!$B$4:$H$127,7,FALSE)</f>
        <v>21248.017405063292</v>
      </c>
      <c r="O119" s="202" t="str">
        <f>VLOOKUP(B119,K_3!$B$4:$H$127,6,FALSE)</f>
        <v>3</v>
      </c>
      <c r="P119" s="200">
        <f>VLOOKUP(B119,K_3!$B$4:$H$127,7,FALSE)</f>
        <v>37863.008458646618</v>
      </c>
      <c r="Q119" s="200">
        <f>VLOOKUP(B119,'K_4.1'!$B$4:$H$115,6,FALSE)</f>
        <v>0.5</v>
      </c>
      <c r="R119" s="200">
        <f>VLOOKUP(B119,'K_4.1'!$B$4:$H$115,7,FALSE)</f>
        <v>9024.6955645161288</v>
      </c>
      <c r="S119" s="200">
        <f>VLOOKUP(B119,'K_4.2'!$B$4:$H$127,6,FALSE)</f>
        <v>0.5</v>
      </c>
      <c r="T119" s="200">
        <f>VLOOKUP(B119,'K_4.2'!$B$4:$H$127,7,FALSE)</f>
        <v>10426.045807453416</v>
      </c>
      <c r="U119" s="203">
        <f>VLOOKUP(B119,K_5!$B$4:$H$131,6,FALSE)</f>
        <v>5</v>
      </c>
      <c r="V119" s="200">
        <f>VLOOKUP(B119,K_5!$B$4:$H$131,7,FALSE)</f>
        <v>47284.320422535209</v>
      </c>
      <c r="W119" s="203" t="str">
        <f>VLOOKUP(B119,K_6!$B$4:$H$127,6,FALSE)</f>
        <v>1</v>
      </c>
      <c r="X119" s="200">
        <f>VLOOKUP(B119,K_6!$B$4:$H$127,7,FALSE)</f>
        <v>11862.850706713782</v>
      </c>
      <c r="Y119" s="203">
        <f>VLOOKUP(B119,K_7!$B$4:$H$124,6,FALSE)</f>
        <v>3</v>
      </c>
      <c r="Z119" s="200">
        <f>VLOOKUP(B119,K_7!$B$4:$H$124,7,FALSE)</f>
        <v>44762.49</v>
      </c>
      <c r="AA119" s="203">
        <f>VLOOKUP(B119,K_8!$B$4:$H$124,6,FALSE)</f>
        <v>3</v>
      </c>
      <c r="AB119" s="200">
        <f>VLOOKUP(B119,K_8!$B$4:$H$124,7,FALSE)</f>
        <v>33021.509016393444</v>
      </c>
      <c r="AC119" s="200">
        <f>VLOOKUP(B119,'K_9.1'!$B$4:$G$121,5,FALSE)</f>
        <v>2.5</v>
      </c>
      <c r="AD119" s="200">
        <f>VLOOKUP(B119,'K_9.1'!$B$4:$G$121,6,FALSE)</f>
        <v>16131.911740059448</v>
      </c>
      <c r="AE119" s="200">
        <f>VLOOKUP(B119,'K_9.2'!$B$4:$G$121,5,FALSE)</f>
        <v>2.75</v>
      </c>
      <c r="AF119" s="200">
        <f>VLOOKUP(B119,'K_9.2'!$B$4:$G$121,6,FALSE)</f>
        <v>18770.258658224451</v>
      </c>
      <c r="AG119" s="203">
        <f>VLOOKUP(B119,'K_9.3'!$B$4:$H$124,6,FALSE)</f>
        <v>5</v>
      </c>
      <c r="AH119" s="200">
        <f>VLOOKUP(B119,'K_9.3'!$B$4:$H$124,7,FALSE)</f>
        <v>30519.879545454547</v>
      </c>
      <c r="AI119" s="203" t="str">
        <f>VLOOKUP(B119,'K_10.1'!$B$4:$H$124,6,FALSE)</f>
        <v>5</v>
      </c>
      <c r="AJ119" s="200">
        <f>VLOOKUP(B119,'K_10.1'!$B$4:$H$124,7,FALSE)</f>
        <v>44882.175802139034</v>
      </c>
      <c r="AK119" s="203">
        <f>VLOOKUP(B119,'K_10.2'!$B$4:$K$124,9,FALSE)</f>
        <v>5</v>
      </c>
      <c r="AL119" s="200">
        <f>VLOOKUP(B119,'K_10.2'!$B$4:$K$124,10,FALSE)</f>
        <v>45285.792491007196</v>
      </c>
      <c r="AM119" s="200">
        <f t="shared" si="35"/>
        <v>45.25</v>
      </c>
      <c r="AN119" s="204">
        <f t="shared" si="36"/>
        <v>433796.01903057483</v>
      </c>
      <c r="AO119" s="210">
        <f t="shared" si="37"/>
        <v>525023.92959912645</v>
      </c>
      <c r="AP119" s="178">
        <f t="shared" si="38"/>
        <v>1358400</v>
      </c>
      <c r="AQ119" s="179">
        <f t="shared" si="39"/>
        <v>-833376.07040087355</v>
      </c>
      <c r="AR119" s="178">
        <v>45.25</v>
      </c>
      <c r="AS119" s="179">
        <f t="shared" si="41"/>
        <v>51905.679309169478</v>
      </c>
      <c r="AT119" s="178">
        <f>AS119+AO119</f>
        <v>576929.60890829598</v>
      </c>
      <c r="AU119" s="179">
        <f t="shared" si="40"/>
        <v>-781470.39109170402</v>
      </c>
      <c r="AV119" s="178">
        <v>45.25</v>
      </c>
      <c r="AW119" s="179">
        <f t="shared" si="43"/>
        <v>2704.2219614131113</v>
      </c>
      <c r="AX119" s="184">
        <v>579633.83086970914</v>
      </c>
      <c r="AY119" s="58">
        <f t="shared" si="34"/>
        <v>2205383.8713693852</v>
      </c>
    </row>
    <row r="120" spans="1:51" s="9" customFormat="1" ht="26.25" customHeight="1" x14ac:dyDescent="0.35">
      <c r="A120" s="274" t="s">
        <v>278</v>
      </c>
      <c r="B120" s="274"/>
      <c r="C120" s="274"/>
      <c r="D120" s="13"/>
      <c r="E120" s="211">
        <f>SUM(E6:E119)</f>
        <v>3423758</v>
      </c>
      <c r="F120" s="212">
        <f>SUM(F6:F119)</f>
        <v>22381245.000000004</v>
      </c>
      <c r="G120" s="189"/>
      <c r="H120" s="212">
        <f>SUM(H6:H119)</f>
        <v>3357186.7499999958</v>
      </c>
      <c r="I120" s="213"/>
      <c r="J120" s="212">
        <f>SUM(J6:J119)</f>
        <v>3357186.7499999995</v>
      </c>
      <c r="K120" s="205"/>
      <c r="L120" s="212">
        <f>SUM(L6:L119)</f>
        <v>3357186.7499999967</v>
      </c>
      <c r="M120" s="189"/>
      <c r="N120" s="212">
        <f>SUM(N6:N119)</f>
        <v>3357186.7499999958</v>
      </c>
      <c r="O120" s="206"/>
      <c r="P120" s="212">
        <f>SUM(P6:P119)</f>
        <v>3357186.7499999949</v>
      </c>
      <c r="Q120" s="212"/>
      <c r="R120" s="212">
        <f>SUM(R6:R119)</f>
        <v>1678593.3749999991</v>
      </c>
      <c r="S120" s="212"/>
      <c r="T120" s="212">
        <f>SUM(T6:T119)</f>
        <v>1678593.3749999995</v>
      </c>
      <c r="U120" s="214"/>
      <c r="V120" s="212">
        <f>SUM(V6:V119)</f>
        <v>3357186.7500000009</v>
      </c>
      <c r="W120" s="214"/>
      <c r="X120" s="212">
        <f>SUM(X6:X119)</f>
        <v>3357186.7499999958</v>
      </c>
      <c r="Y120" s="214"/>
      <c r="Z120" s="212">
        <f>SUM(Z6:Z119)</f>
        <v>10071560.250000019</v>
      </c>
      <c r="AA120" s="214"/>
      <c r="AB120" s="212">
        <f>SUM(AB6:AB119)</f>
        <v>10071560.249999993</v>
      </c>
      <c r="AC120" s="215"/>
      <c r="AD120" s="212">
        <f>SUM(AD6:AD119)</f>
        <v>3357186.7500000037</v>
      </c>
      <c r="AE120" s="215"/>
      <c r="AF120" s="212">
        <f>SUM(AF6:AF119)</f>
        <v>3357186.75</v>
      </c>
      <c r="AG120" s="216"/>
      <c r="AH120" s="212">
        <f>SUM(AH6:AH119)</f>
        <v>3357186.7499999963</v>
      </c>
      <c r="AI120" s="214"/>
      <c r="AJ120" s="212">
        <f>SUM(AJ6:AJ119)</f>
        <v>5035780.1249999963</v>
      </c>
      <c r="AK120" s="214"/>
      <c r="AL120" s="212">
        <f>SUM(AL6:AL119)</f>
        <v>5035780.1250000047</v>
      </c>
      <c r="AM120" s="215"/>
      <c r="AN120" s="217">
        <f>SUM(AN6:AN119)</f>
        <v>67143735</v>
      </c>
      <c r="AO120" s="217">
        <f>SUM(AO6:AO119)</f>
        <v>89524980.000000015</v>
      </c>
      <c r="AP120" s="218"/>
      <c r="AQ120" s="218"/>
      <c r="AR120" s="219">
        <f>SUM(AR6:AR119)</f>
        <v>5198.2047995754829</v>
      </c>
      <c r="AS120" s="220">
        <f>SUM(AS6:AS119)</f>
        <v>5962792.2941469736</v>
      </c>
      <c r="AT120" s="221">
        <f>SUM(AT6:AT119)</f>
        <v>89524980.000000015</v>
      </c>
      <c r="AU120" s="220">
        <f t="shared" si="40"/>
        <v>89524980.000000015</v>
      </c>
      <c r="AV120" s="219">
        <f>SUM(AV6:AV119)</f>
        <v>4716.7047995754838</v>
      </c>
      <c r="AW120" s="218"/>
      <c r="AX120" s="222">
        <v>89524979.999999955</v>
      </c>
      <c r="AY120" s="58">
        <f t="shared" si="34"/>
        <v>90884980.20815739</v>
      </c>
    </row>
    <row r="121" spans="1:51" x14ac:dyDescent="0.35">
      <c r="AD121" s="57"/>
      <c r="AE121" s="57"/>
      <c r="AF121" s="57"/>
      <c r="AG121" s="56"/>
      <c r="AH121" s="57"/>
      <c r="AM121" s="57">
        <f>MAX(AM6:AM119)</f>
        <v>90</v>
      </c>
      <c r="AO121" s="58"/>
      <c r="AU121" s="58">
        <f t="shared" si="40"/>
        <v>0</v>
      </c>
    </row>
    <row r="122" spans="1:51" x14ac:dyDescent="0.35">
      <c r="AD122" s="57"/>
      <c r="AE122" s="57"/>
      <c r="AF122" s="57"/>
      <c r="AG122" s="56"/>
      <c r="AH122" s="57"/>
      <c r="AO122" s="58"/>
      <c r="AU122" s="58">
        <f t="shared" si="40"/>
        <v>0</v>
      </c>
    </row>
    <row r="123" spans="1:51" x14ac:dyDescent="0.35">
      <c r="AD123" s="57"/>
      <c r="AE123" s="57"/>
      <c r="AF123" s="57"/>
      <c r="AG123" s="56"/>
      <c r="AH123" s="57"/>
      <c r="AO123" s="58"/>
    </row>
  </sheetData>
  <mergeCells count="33">
    <mergeCell ref="C3:C5"/>
    <mergeCell ref="B3:B5"/>
    <mergeCell ref="AK4:AL4"/>
    <mergeCell ref="M4:N4"/>
    <mergeCell ref="O4:P4"/>
    <mergeCell ref="Q4:R4"/>
    <mergeCell ref="A3:A5"/>
    <mergeCell ref="A120:C120"/>
    <mergeCell ref="AE4:AF4"/>
    <mergeCell ref="AG4:AH4"/>
    <mergeCell ref="AI4:AJ4"/>
    <mergeCell ref="G3:AL3"/>
    <mergeCell ref="S4:T4"/>
    <mergeCell ref="U4:V4"/>
    <mergeCell ref="W4:X4"/>
    <mergeCell ref="Y4:Z4"/>
    <mergeCell ref="AA4:AB4"/>
    <mergeCell ref="AC4:AD4"/>
    <mergeCell ref="G4:H4"/>
    <mergeCell ref="I4:J4"/>
    <mergeCell ref="K4:L4"/>
    <mergeCell ref="D3:D5"/>
    <mergeCell ref="AU3:AU5"/>
    <mergeCell ref="AX3:AX5"/>
    <mergeCell ref="AN3:AN5"/>
    <mergeCell ref="F3:F5"/>
    <mergeCell ref="E3:E5"/>
    <mergeCell ref="AP3:AP5"/>
    <mergeCell ref="AQ3:AQ5"/>
    <mergeCell ref="AT3:AT5"/>
    <mergeCell ref="AR3:AR5"/>
    <mergeCell ref="AM3:AM5"/>
    <mergeCell ref="AO3:AO5"/>
  </mergeCells>
  <conditionalFormatting sqref="AQ1:AQ1048576 AS1:AS1048576">
    <cfRule type="cellIs" dxfId="1" priority="3" operator="greaterThan">
      <formula>0</formula>
    </cfRule>
  </conditionalFormatting>
  <conditionalFormatting sqref="AU3:AU5">
    <cfRule type="cellIs" dxfId="0" priority="1" operator="greaterThan">
      <formula>0</formula>
    </cfRule>
  </conditionalFormatting>
  <printOptions horizontalCentered="1"/>
  <pageMargins left="0.31496062992125984" right="0.31496062992125984" top="0.39370078740157483" bottom="0.35433070866141736" header="0.31496062992125984" footer="0.31496062992125984"/>
  <pageSetup paperSize="9" scale="72" orientation="landscape" r:id="rId1"/>
  <headerFooter>
    <oddHeader>หน้าที่ &amp;P จาก &amp;N</oddHeader>
  </headerFooter>
  <rowBreaks count="1" manualBreakCount="1">
    <brk id="2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119"/>
  <sheetViews>
    <sheetView topLeftCell="E110" workbookViewId="0">
      <selection activeCell="O118" sqref="O4:O118"/>
    </sheetView>
  </sheetViews>
  <sheetFormatPr defaultRowHeight="21" x14ac:dyDescent="0.2"/>
  <cols>
    <col min="1" max="1" width="22.42578125" style="9" customWidth="1"/>
    <col min="2" max="2" width="9.7109375" style="92" customWidth="1"/>
    <col min="3" max="3" width="72.85546875" style="9" bestFit="1" customWidth="1"/>
    <col min="4" max="4" width="12.7109375" style="9" customWidth="1"/>
    <col min="5" max="5" width="12.7109375" style="78" customWidth="1"/>
    <col min="6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5" ht="30.75" customHeight="1" x14ac:dyDescent="0.2">
      <c r="A1" s="43" t="s">
        <v>384</v>
      </c>
    </row>
    <row r="2" spans="1:15" x14ac:dyDescent="0.2">
      <c r="B2" s="93" t="s">
        <v>410</v>
      </c>
    </row>
    <row r="3" spans="1:15" s="14" customFormat="1" ht="33" customHeight="1" x14ac:dyDescent="0.2">
      <c r="A3" s="13" t="s">
        <v>134</v>
      </c>
      <c r="B3" s="94" t="s">
        <v>376</v>
      </c>
      <c r="C3" s="13" t="s">
        <v>144</v>
      </c>
      <c r="D3" s="13" t="s">
        <v>282</v>
      </c>
      <c r="E3" s="79" t="s">
        <v>283</v>
      </c>
      <c r="F3" s="13" t="s">
        <v>284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5" x14ac:dyDescent="0.2">
      <c r="A4" s="29" t="s">
        <v>142</v>
      </c>
      <c r="B4" s="95" t="s">
        <v>254</v>
      </c>
      <c r="C4" s="30" t="s">
        <v>417</v>
      </c>
      <c r="D4" s="31">
        <f>1000*E4/F4</f>
        <v>51.54220779220779</v>
      </c>
      <c r="E4" s="32">
        <v>127</v>
      </c>
      <c r="F4" s="32">
        <v>2464</v>
      </c>
      <c r="G4" s="32">
        <f>IF(D4&lt;=13,15,IF(D4&lt;=16,12,IF(D4&lt;=19,9,IF(D4&lt;=22,6,3))))</f>
        <v>3</v>
      </c>
      <c r="H4" s="31">
        <f>G4*summary!$D$21/K_7!$G$118</f>
        <v>44762.49</v>
      </c>
      <c r="O4" s="125"/>
    </row>
    <row r="5" spans="1:15" x14ac:dyDescent="0.2">
      <c r="A5" s="19"/>
      <c r="B5" s="96" t="s">
        <v>255</v>
      </c>
      <c r="C5" s="20" t="s">
        <v>418</v>
      </c>
      <c r="D5" s="21">
        <f t="shared" ref="D5:D68" si="0">1000*E5/F5</f>
        <v>25.641025641025642</v>
      </c>
      <c r="E5" s="22">
        <v>13</v>
      </c>
      <c r="F5" s="22">
        <v>507</v>
      </c>
      <c r="G5" s="22">
        <f t="shared" ref="G5:G68" si="1">IF(D5&lt;=13,15,IF(D5&lt;=16,12,IF(D5&lt;=19,9,IF(D5&lt;=22,6,3))))</f>
        <v>3</v>
      </c>
      <c r="H5" s="21">
        <f>G5*summary!$D$21/K_7!$G$118</f>
        <v>44762.49</v>
      </c>
      <c r="O5" s="125"/>
    </row>
    <row r="6" spans="1:15" x14ac:dyDescent="0.2">
      <c r="A6" s="19"/>
      <c r="B6" s="96" t="s">
        <v>256</v>
      </c>
      <c r="C6" s="20" t="s">
        <v>419</v>
      </c>
      <c r="D6" s="21">
        <f t="shared" si="0"/>
        <v>40.219378427787937</v>
      </c>
      <c r="E6" s="22">
        <v>66</v>
      </c>
      <c r="F6" s="22">
        <v>1641</v>
      </c>
      <c r="G6" s="22">
        <f t="shared" si="1"/>
        <v>3</v>
      </c>
      <c r="H6" s="21">
        <f>G6*summary!$D$21/K_7!$G$118</f>
        <v>44762.49</v>
      </c>
      <c r="O6" s="125"/>
    </row>
    <row r="7" spans="1:15" x14ac:dyDescent="0.2">
      <c r="A7" s="19"/>
      <c r="B7" s="96" t="s">
        <v>257</v>
      </c>
      <c r="C7" s="20" t="s">
        <v>420</v>
      </c>
      <c r="D7" s="21">
        <f t="shared" si="0"/>
        <v>45.614035087719301</v>
      </c>
      <c r="E7" s="22">
        <v>52</v>
      </c>
      <c r="F7" s="22">
        <v>1140</v>
      </c>
      <c r="G7" s="22">
        <f t="shared" si="1"/>
        <v>3</v>
      </c>
      <c r="H7" s="21">
        <f>G7*summary!$D$21/K_7!$G$118</f>
        <v>44762.49</v>
      </c>
      <c r="O7" s="125"/>
    </row>
    <row r="8" spans="1:15" x14ac:dyDescent="0.2">
      <c r="A8" s="19"/>
      <c r="B8" s="96" t="s">
        <v>258</v>
      </c>
      <c r="C8" s="20" t="s">
        <v>421</v>
      </c>
      <c r="D8" s="21">
        <f t="shared" si="0"/>
        <v>0</v>
      </c>
      <c r="E8" s="22">
        <v>0</v>
      </c>
      <c r="F8" s="22">
        <v>29</v>
      </c>
      <c r="G8" s="22">
        <f t="shared" si="1"/>
        <v>15</v>
      </c>
      <c r="H8" s="21">
        <f>G8*summary!$D$21/K_7!$G$118</f>
        <v>223812.45</v>
      </c>
      <c r="O8" s="125"/>
    </row>
    <row r="9" spans="1:15" x14ac:dyDescent="0.2">
      <c r="A9" s="33"/>
      <c r="B9" s="97" t="s">
        <v>259</v>
      </c>
      <c r="C9" s="34" t="s">
        <v>422</v>
      </c>
      <c r="D9" s="35">
        <f t="shared" si="0"/>
        <v>33.333333333333336</v>
      </c>
      <c r="E9" s="36">
        <v>26</v>
      </c>
      <c r="F9" s="36">
        <v>780</v>
      </c>
      <c r="G9" s="36">
        <f t="shared" si="1"/>
        <v>3</v>
      </c>
      <c r="H9" s="35">
        <f>G9*summary!$D$21/K_7!$G$118</f>
        <v>44762.49</v>
      </c>
      <c r="O9" s="125"/>
    </row>
    <row r="10" spans="1:15" x14ac:dyDescent="0.2">
      <c r="A10" s="82" t="s">
        <v>135</v>
      </c>
      <c r="B10" s="95" t="s">
        <v>146</v>
      </c>
      <c r="C10" s="30" t="s">
        <v>436</v>
      </c>
      <c r="D10" s="31">
        <f t="shared" si="0"/>
        <v>19.455252918287936</v>
      </c>
      <c r="E10" s="32">
        <v>160</v>
      </c>
      <c r="F10" s="32">
        <v>8224</v>
      </c>
      <c r="G10" s="32">
        <f t="shared" si="1"/>
        <v>6</v>
      </c>
      <c r="H10" s="31">
        <f>G10*summary!$D$21/K_7!$G$118</f>
        <v>89524.98</v>
      </c>
      <c r="O10" s="125"/>
    </row>
    <row r="11" spans="1:15" x14ac:dyDescent="0.2">
      <c r="A11" s="80"/>
      <c r="B11" s="96" t="s">
        <v>147</v>
      </c>
      <c r="C11" s="20" t="s">
        <v>437</v>
      </c>
      <c r="D11" s="21">
        <f t="shared" si="0"/>
        <v>19.928461931527849</v>
      </c>
      <c r="E11" s="22">
        <v>39</v>
      </c>
      <c r="F11" s="22">
        <v>1957</v>
      </c>
      <c r="G11" s="22">
        <f t="shared" si="1"/>
        <v>6</v>
      </c>
      <c r="H11" s="21">
        <f>G11*summary!$D$21/K_7!$G$118</f>
        <v>89524.98</v>
      </c>
      <c r="O11" s="125"/>
    </row>
    <row r="12" spans="1:15" x14ac:dyDescent="0.2">
      <c r="A12" s="80"/>
      <c r="B12" s="96" t="s">
        <v>148</v>
      </c>
      <c r="C12" s="20" t="s">
        <v>438</v>
      </c>
      <c r="D12" s="21">
        <f t="shared" si="0"/>
        <v>27.777777777777779</v>
      </c>
      <c r="E12" s="22">
        <v>70</v>
      </c>
      <c r="F12" s="22">
        <v>2520</v>
      </c>
      <c r="G12" s="22">
        <f t="shared" si="1"/>
        <v>3</v>
      </c>
      <c r="H12" s="21">
        <f>G12*summary!$D$21/K_7!$G$118</f>
        <v>44762.49</v>
      </c>
      <c r="O12" s="125"/>
    </row>
    <row r="13" spans="1:15" x14ac:dyDescent="0.2">
      <c r="A13" s="80"/>
      <c r="B13" s="96" t="s">
        <v>149</v>
      </c>
      <c r="C13" s="20" t="s">
        <v>439</v>
      </c>
      <c r="D13" s="21">
        <f t="shared" si="0"/>
        <v>21.746293245469523</v>
      </c>
      <c r="E13" s="22">
        <v>66</v>
      </c>
      <c r="F13" s="22">
        <v>3035</v>
      </c>
      <c r="G13" s="22">
        <f t="shared" si="1"/>
        <v>6</v>
      </c>
      <c r="H13" s="21">
        <f>G13*summary!$D$21/K_7!$G$118</f>
        <v>89524.98</v>
      </c>
      <c r="J13" s="23" t="s">
        <v>373</v>
      </c>
      <c r="K13" s="24">
        <f>AVERAGE(D14:D120)</f>
        <v>30.347338944878445</v>
      </c>
      <c r="L13" s="9"/>
      <c r="M13" s="9"/>
      <c r="N13" s="9"/>
      <c r="O13" s="125"/>
    </row>
    <row r="14" spans="1:15" x14ac:dyDescent="0.2">
      <c r="A14" s="80"/>
      <c r="B14" s="96" t="s">
        <v>150</v>
      </c>
      <c r="C14" s="20" t="s">
        <v>440</v>
      </c>
      <c r="D14" s="21">
        <f t="shared" si="0"/>
        <v>34.416826003824092</v>
      </c>
      <c r="E14" s="22">
        <v>72</v>
      </c>
      <c r="F14" s="22">
        <v>2092</v>
      </c>
      <c r="G14" s="22">
        <f t="shared" si="1"/>
        <v>3</v>
      </c>
      <c r="H14" s="21">
        <f>G14*summary!$D$21/K_7!$G$118</f>
        <v>44762.49</v>
      </c>
      <c r="J14" s="23" t="s">
        <v>374</v>
      </c>
      <c r="K14" s="24">
        <f>STDEV(D14:D114)</f>
        <v>16.017319569258145</v>
      </c>
      <c r="L14" s="9"/>
      <c r="M14" s="9"/>
      <c r="N14" s="9"/>
      <c r="O14" s="125"/>
    </row>
    <row r="15" spans="1:15" x14ac:dyDescent="0.2">
      <c r="A15" s="80"/>
      <c r="B15" s="96" t="s">
        <v>151</v>
      </c>
      <c r="C15" s="20" t="s">
        <v>441</v>
      </c>
      <c r="D15" s="21">
        <f t="shared" si="0"/>
        <v>18.069973087274125</v>
      </c>
      <c r="E15" s="22">
        <v>47</v>
      </c>
      <c r="F15" s="22">
        <v>2601</v>
      </c>
      <c r="G15" s="22">
        <f t="shared" si="1"/>
        <v>9</v>
      </c>
      <c r="H15" s="21">
        <f>G15*summary!$D$21/K_7!$G$118</f>
        <v>134287.47</v>
      </c>
      <c r="J15" s="23" t="s">
        <v>375</v>
      </c>
      <c r="K15" s="24">
        <f>K14/2</f>
        <v>8.0086597846290726</v>
      </c>
      <c r="L15" s="9"/>
      <c r="M15" s="9"/>
      <c r="N15" s="9"/>
      <c r="O15" s="125"/>
    </row>
    <row r="16" spans="1:15" x14ac:dyDescent="0.2">
      <c r="A16" s="80"/>
      <c r="B16" s="96" t="s">
        <v>152</v>
      </c>
      <c r="C16" s="20" t="s">
        <v>442</v>
      </c>
      <c r="D16" s="21">
        <f t="shared" si="0"/>
        <v>21.606648199445985</v>
      </c>
      <c r="E16" s="22">
        <v>39</v>
      </c>
      <c r="F16" s="22">
        <v>1805</v>
      </c>
      <c r="G16" s="22">
        <f t="shared" si="1"/>
        <v>6</v>
      </c>
      <c r="H16" s="21">
        <f>G16*summary!$D$21/K_7!$G$118</f>
        <v>89524.98</v>
      </c>
      <c r="J16" s="9"/>
      <c r="K16" s="9"/>
      <c r="L16" s="9"/>
      <c r="M16" s="9"/>
      <c r="N16" s="9"/>
      <c r="O16" s="125"/>
    </row>
    <row r="17" spans="1:15" x14ac:dyDescent="0.2">
      <c r="A17" s="80"/>
      <c r="B17" s="96" t="s">
        <v>153</v>
      </c>
      <c r="C17" s="20" t="s">
        <v>443</v>
      </c>
      <c r="D17" s="21">
        <f t="shared" si="0"/>
        <v>11.111111111111111</v>
      </c>
      <c r="E17" s="22">
        <v>2</v>
      </c>
      <c r="F17" s="22">
        <v>180</v>
      </c>
      <c r="G17" s="22">
        <f t="shared" si="1"/>
        <v>15</v>
      </c>
      <c r="H17" s="21">
        <f>G17*summary!$D$21/K_7!$G$118</f>
        <v>223812.45</v>
      </c>
      <c r="J17" s="9"/>
      <c r="K17" s="9"/>
      <c r="L17" s="9"/>
      <c r="M17" s="9"/>
      <c r="N17" s="9"/>
      <c r="O17" s="125"/>
    </row>
    <row r="18" spans="1:15" x14ac:dyDescent="0.3">
      <c r="A18" s="80"/>
      <c r="B18" s="96" t="s">
        <v>154</v>
      </c>
      <c r="C18" s="20" t="s">
        <v>444</v>
      </c>
      <c r="D18" s="21">
        <f t="shared" si="0"/>
        <v>4.048582995951417</v>
      </c>
      <c r="E18" s="22">
        <v>2</v>
      </c>
      <c r="F18" s="22">
        <v>494</v>
      </c>
      <c r="G18" s="22">
        <f t="shared" si="1"/>
        <v>15</v>
      </c>
      <c r="H18" s="21">
        <f>G18*summary!$D$21/K_7!$G$118</f>
        <v>223812.45</v>
      </c>
      <c r="J18" s="9">
        <v>15</v>
      </c>
      <c r="K18" s="76" t="s">
        <v>529</v>
      </c>
      <c r="L18" s="9"/>
      <c r="M18" s="9"/>
      <c r="N18" s="289" t="s">
        <v>378</v>
      </c>
      <c r="O18" s="125"/>
    </row>
    <row r="19" spans="1:15" x14ac:dyDescent="0.3">
      <c r="A19" s="80"/>
      <c r="B19" s="96" t="s">
        <v>155</v>
      </c>
      <c r="C19" s="20" t="s">
        <v>445</v>
      </c>
      <c r="D19" s="21">
        <f t="shared" si="0"/>
        <v>12.605042016806722</v>
      </c>
      <c r="E19" s="22">
        <v>18</v>
      </c>
      <c r="F19" s="22">
        <v>1428</v>
      </c>
      <c r="G19" s="22">
        <f t="shared" si="1"/>
        <v>15</v>
      </c>
      <c r="H19" s="21">
        <f>G19*summary!$D$21/K_7!$G$118</f>
        <v>223812.45</v>
      </c>
      <c r="J19" s="9">
        <v>12</v>
      </c>
      <c r="K19" s="77" t="s">
        <v>528</v>
      </c>
      <c r="L19" s="9"/>
      <c r="M19" s="9"/>
      <c r="N19" s="289"/>
      <c r="O19" s="125"/>
    </row>
    <row r="20" spans="1:15" x14ac:dyDescent="0.3">
      <c r="A20" s="80"/>
      <c r="B20" s="96" t="s">
        <v>156</v>
      </c>
      <c r="C20" s="20" t="s">
        <v>446</v>
      </c>
      <c r="D20" s="21">
        <f t="shared" si="0"/>
        <v>17.421602787456447</v>
      </c>
      <c r="E20" s="22">
        <v>10</v>
      </c>
      <c r="F20" s="22">
        <v>574</v>
      </c>
      <c r="G20" s="22">
        <f t="shared" si="1"/>
        <v>9</v>
      </c>
      <c r="H20" s="21">
        <f>G20*summary!$D$21/K_7!$G$118</f>
        <v>134287.47</v>
      </c>
      <c r="J20" s="9">
        <v>9</v>
      </c>
      <c r="K20" s="77" t="s">
        <v>530</v>
      </c>
      <c r="L20" s="9"/>
      <c r="M20" s="9"/>
      <c r="N20" s="289"/>
      <c r="O20" s="125"/>
    </row>
    <row r="21" spans="1:15" x14ac:dyDescent="0.3">
      <c r="A21" s="80"/>
      <c r="B21" s="96" t="s">
        <v>157</v>
      </c>
      <c r="C21" s="20" t="s">
        <v>447</v>
      </c>
      <c r="D21" s="21">
        <f t="shared" si="0"/>
        <v>21.383647798742139</v>
      </c>
      <c r="E21" s="22">
        <v>17</v>
      </c>
      <c r="F21" s="22">
        <v>795</v>
      </c>
      <c r="G21" s="22">
        <f t="shared" si="1"/>
        <v>6</v>
      </c>
      <c r="H21" s="21">
        <f>G21*summary!$D$21/K_7!$G$118</f>
        <v>89524.98</v>
      </c>
      <c r="J21" s="9">
        <v>6</v>
      </c>
      <c r="K21" s="77" t="s">
        <v>531</v>
      </c>
      <c r="L21" s="9"/>
      <c r="M21" s="9"/>
      <c r="N21" s="289"/>
      <c r="O21" s="125"/>
    </row>
    <row r="22" spans="1:15" x14ac:dyDescent="0.3">
      <c r="A22" s="80"/>
      <c r="B22" s="96" t="s">
        <v>158</v>
      </c>
      <c r="C22" s="20" t="s">
        <v>534</v>
      </c>
      <c r="D22" s="21">
        <v>0</v>
      </c>
      <c r="E22" s="22"/>
      <c r="F22" s="22"/>
      <c r="G22" s="22">
        <f t="shared" si="1"/>
        <v>15</v>
      </c>
      <c r="H22" s="21">
        <f>G22*summary!$D$21/K_7!$G$118</f>
        <v>223812.45</v>
      </c>
      <c r="J22" s="9">
        <v>3</v>
      </c>
      <c r="K22" s="76" t="s">
        <v>532</v>
      </c>
      <c r="L22" s="9"/>
      <c r="M22" s="9"/>
      <c r="N22" s="289"/>
      <c r="O22" s="125"/>
    </row>
    <row r="23" spans="1:15" x14ac:dyDescent="0.2">
      <c r="A23" s="80"/>
      <c r="B23" s="96" t="s">
        <v>159</v>
      </c>
      <c r="C23" s="20" t="s">
        <v>448</v>
      </c>
      <c r="D23" s="21">
        <f t="shared" si="0"/>
        <v>17.716535433070867</v>
      </c>
      <c r="E23" s="22">
        <v>9</v>
      </c>
      <c r="F23" s="22">
        <v>508</v>
      </c>
      <c r="G23" s="22">
        <f t="shared" si="1"/>
        <v>9</v>
      </c>
      <c r="H23" s="21">
        <f>G23*summary!$D$21/K_7!$G$118</f>
        <v>134287.47</v>
      </c>
      <c r="J23" s="9"/>
      <c r="K23" s="9"/>
      <c r="L23" s="9"/>
      <c r="M23" s="9"/>
      <c r="N23" s="289"/>
      <c r="O23" s="125"/>
    </row>
    <row r="24" spans="1:15" x14ac:dyDescent="0.2">
      <c r="A24" s="80"/>
      <c r="B24" s="96" t="s">
        <v>160</v>
      </c>
      <c r="C24" s="20" t="s">
        <v>449</v>
      </c>
      <c r="D24" s="21">
        <f t="shared" si="0"/>
        <v>20.833333333333332</v>
      </c>
      <c r="E24" s="22">
        <v>5</v>
      </c>
      <c r="F24" s="22">
        <v>240</v>
      </c>
      <c r="G24" s="22">
        <f t="shared" si="1"/>
        <v>6</v>
      </c>
      <c r="H24" s="21">
        <f>G24*summary!$D$21/K_7!$G$118</f>
        <v>89524.98</v>
      </c>
      <c r="J24" s="9"/>
      <c r="K24" s="9"/>
      <c r="L24" s="9"/>
      <c r="M24" s="9"/>
      <c r="N24" s="289"/>
      <c r="O24" s="125"/>
    </row>
    <row r="25" spans="1:15" x14ac:dyDescent="0.2">
      <c r="A25" s="80"/>
      <c r="B25" s="96" t="s">
        <v>161</v>
      </c>
      <c r="C25" s="20" t="s">
        <v>450</v>
      </c>
      <c r="D25" s="21">
        <f t="shared" si="0"/>
        <v>13.477088948787062</v>
      </c>
      <c r="E25" s="22">
        <v>5</v>
      </c>
      <c r="F25" s="22">
        <v>371</v>
      </c>
      <c r="G25" s="22">
        <f t="shared" si="1"/>
        <v>12</v>
      </c>
      <c r="H25" s="21">
        <f>G25*summary!$D$21/K_7!$G$118</f>
        <v>179049.96</v>
      </c>
      <c r="J25" s="9"/>
      <c r="K25" s="9"/>
      <c r="L25" s="9"/>
      <c r="M25" s="9"/>
      <c r="N25" s="289"/>
      <c r="O25" s="125"/>
    </row>
    <row r="26" spans="1:15" x14ac:dyDescent="0.2">
      <c r="A26" s="80"/>
      <c r="B26" s="96" t="s">
        <v>162</v>
      </c>
      <c r="C26" s="20" t="s">
        <v>451</v>
      </c>
      <c r="D26" s="21">
        <f t="shared" si="0"/>
        <v>7.161458333333333</v>
      </c>
      <c r="E26" s="22">
        <v>11</v>
      </c>
      <c r="F26" s="22">
        <v>1536</v>
      </c>
      <c r="G26" s="22">
        <f t="shared" si="1"/>
        <v>15</v>
      </c>
      <c r="H26" s="21">
        <f>G26*summary!$D$21/K_7!$G$118</f>
        <v>223812.45</v>
      </c>
      <c r="O26" s="125"/>
    </row>
    <row r="27" spans="1:15" x14ac:dyDescent="0.2">
      <c r="A27" s="80"/>
      <c r="B27" s="96" t="s">
        <v>163</v>
      </c>
      <c r="C27" s="20" t="s">
        <v>452</v>
      </c>
      <c r="D27" s="21">
        <f t="shared" si="0"/>
        <v>18.64406779661017</v>
      </c>
      <c r="E27" s="22">
        <v>11</v>
      </c>
      <c r="F27" s="22">
        <v>590</v>
      </c>
      <c r="G27" s="22">
        <f t="shared" si="1"/>
        <v>9</v>
      </c>
      <c r="H27" s="21">
        <f>G27*summary!$D$21/K_7!$G$118</f>
        <v>134287.47</v>
      </c>
      <c r="O27" s="125"/>
    </row>
    <row r="28" spans="1:15" x14ac:dyDescent="0.2">
      <c r="A28" s="83"/>
      <c r="B28" s="96" t="s">
        <v>164</v>
      </c>
      <c r="C28" s="20" t="s">
        <v>535</v>
      </c>
      <c r="D28" s="21">
        <v>0</v>
      </c>
      <c r="E28" s="22"/>
      <c r="F28" s="22"/>
      <c r="G28" s="22">
        <f t="shared" si="1"/>
        <v>15</v>
      </c>
      <c r="H28" s="21">
        <f>G28*summary!$D$21/K_7!$G$118</f>
        <v>223812.45</v>
      </c>
      <c r="O28" s="125"/>
    </row>
    <row r="29" spans="1:15" x14ac:dyDescent="0.2">
      <c r="A29" s="80"/>
      <c r="B29" s="96" t="s">
        <v>165</v>
      </c>
      <c r="C29" s="20" t="s">
        <v>453</v>
      </c>
      <c r="D29" s="21">
        <f t="shared" si="0"/>
        <v>15.915119363395226</v>
      </c>
      <c r="E29" s="22">
        <v>6</v>
      </c>
      <c r="F29" s="22">
        <v>377</v>
      </c>
      <c r="G29" s="22">
        <f t="shared" si="1"/>
        <v>12</v>
      </c>
      <c r="H29" s="21">
        <f>G29*summary!$D$21/K_7!$G$118</f>
        <v>179049.96</v>
      </c>
      <c r="O29" s="125"/>
    </row>
    <row r="30" spans="1:15" x14ac:dyDescent="0.2">
      <c r="A30" s="80"/>
      <c r="B30" s="96" t="s">
        <v>166</v>
      </c>
      <c r="C30" s="20" t="s">
        <v>454</v>
      </c>
      <c r="D30" s="21">
        <f t="shared" si="0"/>
        <v>17.241379310344829</v>
      </c>
      <c r="E30" s="22">
        <v>13</v>
      </c>
      <c r="F30" s="22">
        <v>754</v>
      </c>
      <c r="G30" s="22">
        <f t="shared" si="1"/>
        <v>9</v>
      </c>
      <c r="H30" s="21">
        <f>G30*summary!$D$21/K_7!$G$118</f>
        <v>134287.47</v>
      </c>
      <c r="O30" s="125"/>
    </row>
    <row r="31" spans="1:15" x14ac:dyDescent="0.2">
      <c r="A31" s="80"/>
      <c r="B31" s="96" t="s">
        <v>167</v>
      </c>
      <c r="C31" s="20" t="s">
        <v>455</v>
      </c>
      <c r="D31" s="21">
        <f t="shared" si="0"/>
        <v>38.071065989847718</v>
      </c>
      <c r="E31" s="22">
        <v>15</v>
      </c>
      <c r="F31" s="22">
        <v>394</v>
      </c>
      <c r="G31" s="22">
        <f t="shared" si="1"/>
        <v>3</v>
      </c>
      <c r="H31" s="21">
        <f>G31*summary!$D$21/K_7!$G$118</f>
        <v>44762.49</v>
      </c>
      <c r="O31" s="125"/>
    </row>
    <row r="32" spans="1:15" x14ac:dyDescent="0.2">
      <c r="A32" s="80"/>
      <c r="B32" s="96" t="s">
        <v>168</v>
      </c>
      <c r="C32" s="20" t="s">
        <v>456</v>
      </c>
      <c r="D32" s="21">
        <f t="shared" si="0"/>
        <v>16.528925619834709</v>
      </c>
      <c r="E32" s="22">
        <v>2</v>
      </c>
      <c r="F32" s="22">
        <v>121</v>
      </c>
      <c r="G32" s="22">
        <f t="shared" si="1"/>
        <v>9</v>
      </c>
      <c r="H32" s="21">
        <f>G32*summary!$D$21/K_7!$G$118</f>
        <v>134287.47</v>
      </c>
      <c r="O32" s="125"/>
    </row>
    <row r="33" spans="1:15" x14ac:dyDescent="0.2">
      <c r="A33" s="81"/>
      <c r="B33" s="97" t="s">
        <v>169</v>
      </c>
      <c r="C33" s="34" t="s">
        <v>457</v>
      </c>
      <c r="D33" s="35">
        <f t="shared" si="0"/>
        <v>13.888888888888889</v>
      </c>
      <c r="E33" s="36">
        <v>8</v>
      </c>
      <c r="F33" s="36">
        <v>576</v>
      </c>
      <c r="G33" s="36">
        <f t="shared" si="1"/>
        <v>12</v>
      </c>
      <c r="H33" s="35">
        <f>G33*summary!$D$21/K_7!$G$118</f>
        <v>179049.96</v>
      </c>
      <c r="J33" s="9"/>
      <c r="K33" s="9"/>
      <c r="L33" s="9"/>
      <c r="M33" s="9"/>
      <c r="N33" s="9"/>
      <c r="O33" s="125"/>
    </row>
    <row r="34" spans="1:15" x14ac:dyDescent="0.2">
      <c r="A34" s="82" t="s">
        <v>136</v>
      </c>
      <c r="B34" s="95" t="s">
        <v>170</v>
      </c>
      <c r="C34" s="30" t="s">
        <v>458</v>
      </c>
      <c r="D34" s="31">
        <f t="shared" si="0"/>
        <v>24.299065420560748</v>
      </c>
      <c r="E34" s="32">
        <v>13</v>
      </c>
      <c r="F34" s="32">
        <v>535</v>
      </c>
      <c r="G34" s="32">
        <f t="shared" si="1"/>
        <v>3</v>
      </c>
      <c r="H34" s="31">
        <f>G34*summary!$D$21/K_7!$G$118</f>
        <v>44762.49</v>
      </c>
      <c r="J34" s="9"/>
      <c r="K34" s="9"/>
      <c r="L34" s="9"/>
      <c r="M34" s="9"/>
      <c r="N34" s="9"/>
      <c r="O34" s="125"/>
    </row>
    <row r="35" spans="1:15" x14ac:dyDescent="0.2">
      <c r="A35" s="80"/>
      <c r="B35" s="96" t="s">
        <v>171</v>
      </c>
      <c r="C35" s="20" t="s">
        <v>459</v>
      </c>
      <c r="D35" s="21">
        <f t="shared" si="0"/>
        <v>36.890436985433816</v>
      </c>
      <c r="E35" s="22">
        <v>233</v>
      </c>
      <c r="F35" s="22">
        <v>6316</v>
      </c>
      <c r="G35" s="22">
        <f t="shared" si="1"/>
        <v>3</v>
      </c>
      <c r="H35" s="21">
        <f>G35*summary!$D$21/K_7!$G$118</f>
        <v>44762.49</v>
      </c>
      <c r="J35" s="9"/>
      <c r="K35" s="9"/>
      <c r="L35" s="9"/>
      <c r="M35" s="9"/>
      <c r="N35" s="9"/>
      <c r="O35" s="125"/>
    </row>
    <row r="36" spans="1:15" x14ac:dyDescent="0.2">
      <c r="A36" s="80"/>
      <c r="B36" s="96" t="s">
        <v>172</v>
      </c>
      <c r="C36" s="20" t="s">
        <v>460</v>
      </c>
      <c r="D36" s="21">
        <f t="shared" si="0"/>
        <v>23.033707865168541</v>
      </c>
      <c r="E36" s="22">
        <v>82</v>
      </c>
      <c r="F36" s="22">
        <v>3560</v>
      </c>
      <c r="G36" s="22">
        <f t="shared" si="1"/>
        <v>3</v>
      </c>
      <c r="H36" s="21">
        <f>G36*summary!$D$21/K_7!$G$118</f>
        <v>44762.49</v>
      </c>
      <c r="J36" s="9"/>
      <c r="K36" s="9"/>
      <c r="L36" s="9"/>
      <c r="M36" s="9"/>
      <c r="N36" s="9"/>
      <c r="O36" s="125"/>
    </row>
    <row r="37" spans="1:15" x14ac:dyDescent="0.2">
      <c r="A37" s="80"/>
      <c r="B37" s="96" t="s">
        <v>173</v>
      </c>
      <c r="C37" s="20" t="s">
        <v>461</v>
      </c>
      <c r="D37" s="21">
        <f t="shared" si="0"/>
        <v>19.565217391304348</v>
      </c>
      <c r="E37" s="22">
        <v>54</v>
      </c>
      <c r="F37" s="22">
        <v>2760</v>
      </c>
      <c r="G37" s="22">
        <f t="shared" si="1"/>
        <v>6</v>
      </c>
      <c r="H37" s="21">
        <f>G37*summary!$D$21/K_7!$G$118</f>
        <v>89524.98</v>
      </c>
      <c r="J37" s="9"/>
      <c r="K37" s="9"/>
      <c r="L37" s="9"/>
      <c r="M37" s="9"/>
      <c r="N37" s="9"/>
      <c r="O37" s="125"/>
    </row>
    <row r="38" spans="1:15" x14ac:dyDescent="0.2">
      <c r="A38" s="80"/>
      <c r="B38" s="96" t="s">
        <v>174</v>
      </c>
      <c r="C38" s="20" t="s">
        <v>462</v>
      </c>
      <c r="D38" s="21">
        <f t="shared" si="0"/>
        <v>28.123887504449982</v>
      </c>
      <c r="E38" s="22">
        <v>79</v>
      </c>
      <c r="F38" s="22">
        <v>2809</v>
      </c>
      <c r="G38" s="22">
        <f t="shared" si="1"/>
        <v>3</v>
      </c>
      <c r="H38" s="21">
        <f>G38*summary!$D$21/K_7!$G$118</f>
        <v>44762.49</v>
      </c>
      <c r="J38" s="9"/>
      <c r="K38" s="9"/>
      <c r="L38" s="9"/>
      <c r="M38" s="9"/>
      <c r="N38" s="9"/>
      <c r="O38" s="125"/>
    </row>
    <row r="39" spans="1:15" x14ac:dyDescent="0.2">
      <c r="A39" s="80"/>
      <c r="B39" s="96" t="s">
        <v>175</v>
      </c>
      <c r="C39" s="20" t="s">
        <v>463</v>
      </c>
      <c r="D39" s="21">
        <f t="shared" si="0"/>
        <v>31.09182935647144</v>
      </c>
      <c r="E39" s="22">
        <v>43</v>
      </c>
      <c r="F39" s="22">
        <v>1383</v>
      </c>
      <c r="G39" s="22">
        <f t="shared" si="1"/>
        <v>3</v>
      </c>
      <c r="H39" s="21">
        <f>G39*summary!$D$21/K_7!$G$118</f>
        <v>44762.49</v>
      </c>
      <c r="J39" s="9"/>
      <c r="K39" s="9"/>
      <c r="L39" s="9"/>
      <c r="M39" s="9"/>
      <c r="N39" s="9"/>
      <c r="O39" s="125"/>
    </row>
    <row r="40" spans="1:15" x14ac:dyDescent="0.2">
      <c r="A40" s="80"/>
      <c r="B40" s="96" t="s">
        <v>176</v>
      </c>
      <c r="C40" s="20" t="s">
        <v>464</v>
      </c>
      <c r="D40" s="21">
        <f t="shared" si="0"/>
        <v>36.496350364963504</v>
      </c>
      <c r="E40" s="22">
        <v>45</v>
      </c>
      <c r="F40" s="22">
        <v>1233</v>
      </c>
      <c r="G40" s="22">
        <f t="shared" si="1"/>
        <v>3</v>
      </c>
      <c r="H40" s="21">
        <f>G40*summary!$D$21/K_7!$G$118</f>
        <v>44762.49</v>
      </c>
      <c r="J40" s="9"/>
      <c r="K40" s="9"/>
      <c r="L40" s="9"/>
      <c r="M40" s="9"/>
      <c r="N40" s="9"/>
      <c r="O40" s="125"/>
    </row>
    <row r="41" spans="1:15" x14ac:dyDescent="0.2">
      <c r="A41" s="80"/>
      <c r="B41" s="96" t="s">
        <v>177</v>
      </c>
      <c r="C41" s="20" t="s">
        <v>465</v>
      </c>
      <c r="D41" s="21">
        <f t="shared" si="0"/>
        <v>19.689987431922916</v>
      </c>
      <c r="E41" s="22">
        <v>47</v>
      </c>
      <c r="F41" s="22">
        <v>2387</v>
      </c>
      <c r="G41" s="22">
        <f t="shared" si="1"/>
        <v>6</v>
      </c>
      <c r="H41" s="21">
        <f>G41*summary!$D$21/K_7!$G$118</f>
        <v>89524.98</v>
      </c>
      <c r="J41" s="9"/>
      <c r="K41" s="9"/>
      <c r="L41" s="9"/>
      <c r="M41" s="9"/>
      <c r="N41" s="9"/>
      <c r="O41" s="125"/>
    </row>
    <row r="42" spans="1:15" x14ac:dyDescent="0.2">
      <c r="A42" s="80"/>
      <c r="B42" s="96" t="s">
        <v>178</v>
      </c>
      <c r="C42" s="20" t="s">
        <v>466</v>
      </c>
      <c r="D42" s="21">
        <f t="shared" si="0"/>
        <v>35.681610247026534</v>
      </c>
      <c r="E42" s="22">
        <v>39</v>
      </c>
      <c r="F42" s="22">
        <v>1093</v>
      </c>
      <c r="G42" s="22">
        <f t="shared" si="1"/>
        <v>3</v>
      </c>
      <c r="H42" s="21">
        <f>G42*summary!$D$21/K_7!$G$118</f>
        <v>44762.49</v>
      </c>
      <c r="J42" s="9"/>
      <c r="K42" s="9"/>
      <c r="L42" s="9"/>
      <c r="M42" s="9"/>
      <c r="N42" s="9"/>
      <c r="O42" s="125"/>
    </row>
    <row r="43" spans="1:15" x14ac:dyDescent="0.2">
      <c r="A43" s="80"/>
      <c r="B43" s="96" t="s">
        <v>179</v>
      </c>
      <c r="C43" s="20" t="s">
        <v>467</v>
      </c>
      <c r="D43" s="21">
        <f t="shared" si="0"/>
        <v>9.375</v>
      </c>
      <c r="E43" s="22">
        <v>3</v>
      </c>
      <c r="F43" s="22">
        <v>320</v>
      </c>
      <c r="G43" s="22">
        <f t="shared" si="1"/>
        <v>15</v>
      </c>
      <c r="H43" s="21">
        <f>G43*summary!$D$21/K_7!$G$118</f>
        <v>223812.45</v>
      </c>
      <c r="J43" s="9"/>
      <c r="K43" s="9"/>
      <c r="L43" s="9"/>
      <c r="M43" s="9"/>
      <c r="N43" s="9"/>
      <c r="O43" s="125"/>
    </row>
    <row r="44" spans="1:15" x14ac:dyDescent="0.2">
      <c r="A44" s="80"/>
      <c r="B44" s="96" t="s">
        <v>180</v>
      </c>
      <c r="C44" s="20" t="s">
        <v>536</v>
      </c>
      <c r="D44" s="21">
        <f t="shared" si="0"/>
        <v>0</v>
      </c>
      <c r="E44" s="22">
        <v>0</v>
      </c>
      <c r="F44" s="22">
        <v>4788</v>
      </c>
      <c r="G44" s="22">
        <f t="shared" si="1"/>
        <v>15</v>
      </c>
      <c r="H44" s="21">
        <f>G44*summary!$D$21/K_7!$G$118</f>
        <v>223812.45</v>
      </c>
      <c r="J44" s="9"/>
      <c r="K44" s="9"/>
      <c r="L44" s="9"/>
      <c r="M44" s="9"/>
      <c r="N44" s="9"/>
      <c r="O44" s="125"/>
    </row>
    <row r="45" spans="1:15" x14ac:dyDescent="0.2">
      <c r="A45" s="80"/>
      <c r="B45" s="96" t="s">
        <v>181</v>
      </c>
      <c r="C45" s="20" t="s">
        <v>468</v>
      </c>
      <c r="D45" s="21">
        <f t="shared" si="0"/>
        <v>14.675052410901468</v>
      </c>
      <c r="E45" s="22">
        <v>7</v>
      </c>
      <c r="F45" s="22">
        <v>477</v>
      </c>
      <c r="G45" s="22">
        <f t="shared" si="1"/>
        <v>12</v>
      </c>
      <c r="H45" s="21">
        <f>G45*summary!$D$21/K_7!$G$118</f>
        <v>179049.96</v>
      </c>
      <c r="J45" s="9"/>
      <c r="K45" s="9"/>
      <c r="L45" s="9"/>
      <c r="M45" s="9"/>
      <c r="N45" s="9"/>
      <c r="O45" s="125"/>
    </row>
    <row r="46" spans="1:15" x14ac:dyDescent="0.2">
      <c r="A46" s="80"/>
      <c r="B46" s="96" t="s">
        <v>182</v>
      </c>
      <c r="C46" s="20" t="s">
        <v>469</v>
      </c>
      <c r="D46" s="21">
        <f t="shared" si="0"/>
        <v>15.053763440860216</v>
      </c>
      <c r="E46" s="22">
        <v>7</v>
      </c>
      <c r="F46" s="22">
        <v>465</v>
      </c>
      <c r="G46" s="22">
        <f t="shared" si="1"/>
        <v>12</v>
      </c>
      <c r="H46" s="21">
        <f>G46*summary!$D$21/K_7!$G$118</f>
        <v>179049.96</v>
      </c>
      <c r="J46" s="9"/>
      <c r="K46" s="9"/>
      <c r="L46" s="9"/>
      <c r="M46" s="9"/>
      <c r="N46" s="9"/>
      <c r="O46" s="125"/>
    </row>
    <row r="47" spans="1:15" x14ac:dyDescent="0.2">
      <c r="A47" s="80"/>
      <c r="B47" s="96" t="s">
        <v>183</v>
      </c>
      <c r="C47" s="20" t="s">
        <v>470</v>
      </c>
      <c r="D47" s="21">
        <f t="shared" si="0"/>
        <v>19.23076923076923</v>
      </c>
      <c r="E47" s="22">
        <v>9</v>
      </c>
      <c r="F47" s="22">
        <v>468</v>
      </c>
      <c r="G47" s="22">
        <f t="shared" si="1"/>
        <v>6</v>
      </c>
      <c r="H47" s="21">
        <f>G47*summary!$D$21/K_7!$G$118</f>
        <v>89524.98</v>
      </c>
      <c r="J47" s="9"/>
      <c r="K47" s="9"/>
      <c r="L47" s="9"/>
      <c r="M47" s="9"/>
      <c r="N47" s="9"/>
      <c r="O47" s="125"/>
    </row>
    <row r="48" spans="1:15" x14ac:dyDescent="0.2">
      <c r="A48" s="80"/>
      <c r="B48" s="96" t="s">
        <v>184</v>
      </c>
      <c r="C48" s="20" t="s">
        <v>471</v>
      </c>
      <c r="D48" s="21">
        <f t="shared" si="0"/>
        <v>5.1993067590987865</v>
      </c>
      <c r="E48" s="22">
        <v>3</v>
      </c>
      <c r="F48" s="22">
        <v>577</v>
      </c>
      <c r="G48" s="22">
        <f t="shared" si="1"/>
        <v>15</v>
      </c>
      <c r="H48" s="21">
        <f>G48*summary!$D$21/K_7!$G$118</f>
        <v>223812.45</v>
      </c>
      <c r="J48" s="9"/>
      <c r="K48" s="9"/>
      <c r="L48" s="9"/>
      <c r="M48" s="9"/>
      <c r="N48" s="9"/>
      <c r="O48" s="125"/>
    </row>
    <row r="49" spans="1:15" x14ac:dyDescent="0.2">
      <c r="A49" s="80"/>
      <c r="B49" s="96" t="s">
        <v>185</v>
      </c>
      <c r="C49" s="20" t="s">
        <v>472</v>
      </c>
      <c r="D49" s="21">
        <f t="shared" si="0"/>
        <v>24.137931034482758</v>
      </c>
      <c r="E49" s="22">
        <v>7</v>
      </c>
      <c r="F49" s="22">
        <v>290</v>
      </c>
      <c r="G49" s="22">
        <f t="shared" si="1"/>
        <v>3</v>
      </c>
      <c r="H49" s="21">
        <f>G49*summary!$D$21/K_7!$G$118</f>
        <v>44762.49</v>
      </c>
      <c r="J49" s="9"/>
      <c r="K49" s="9"/>
      <c r="L49" s="9"/>
      <c r="M49" s="9"/>
      <c r="N49" s="9"/>
      <c r="O49" s="125"/>
    </row>
    <row r="50" spans="1:15" x14ac:dyDescent="0.2">
      <c r="A50" s="80"/>
      <c r="B50" s="96" t="s">
        <v>186</v>
      </c>
      <c r="C50" s="20" t="s">
        <v>473</v>
      </c>
      <c r="D50" s="21">
        <f t="shared" si="0"/>
        <v>25.806451612903224</v>
      </c>
      <c r="E50" s="22">
        <v>4</v>
      </c>
      <c r="F50" s="22">
        <v>155</v>
      </c>
      <c r="G50" s="22">
        <f t="shared" si="1"/>
        <v>3</v>
      </c>
      <c r="H50" s="21">
        <f>G50*summary!$D$21/K_7!$G$118</f>
        <v>44762.49</v>
      </c>
      <c r="J50" s="9"/>
      <c r="K50" s="9"/>
      <c r="L50" s="9"/>
      <c r="M50" s="9"/>
      <c r="N50" s="9"/>
      <c r="O50" s="125"/>
    </row>
    <row r="51" spans="1:15" x14ac:dyDescent="0.2">
      <c r="A51" s="80"/>
      <c r="B51" s="96" t="s">
        <v>187</v>
      </c>
      <c r="C51" s="20" t="s">
        <v>474</v>
      </c>
      <c r="D51" s="21">
        <f t="shared" si="0"/>
        <v>14.285714285714286</v>
      </c>
      <c r="E51" s="22">
        <v>6</v>
      </c>
      <c r="F51" s="22">
        <v>420</v>
      </c>
      <c r="G51" s="22">
        <f t="shared" si="1"/>
        <v>12</v>
      </c>
      <c r="H51" s="21">
        <f>G51*summary!$D$21/K_7!$G$118</f>
        <v>179049.96</v>
      </c>
      <c r="J51" s="9"/>
      <c r="K51" s="9"/>
      <c r="L51" s="9"/>
      <c r="M51" s="9"/>
      <c r="N51" s="9"/>
      <c r="O51" s="125"/>
    </row>
    <row r="52" spans="1:15" x14ac:dyDescent="0.2">
      <c r="A52" s="80"/>
      <c r="B52" s="96" t="s">
        <v>188</v>
      </c>
      <c r="C52" s="20" t="s">
        <v>475</v>
      </c>
      <c r="D52" s="21">
        <f t="shared" si="0"/>
        <v>37.593984962406012</v>
      </c>
      <c r="E52" s="22">
        <v>20</v>
      </c>
      <c r="F52" s="22">
        <v>532</v>
      </c>
      <c r="G52" s="22">
        <f t="shared" si="1"/>
        <v>3</v>
      </c>
      <c r="H52" s="21">
        <f>G52*summary!$D$21/K_7!$G$118</f>
        <v>44762.49</v>
      </c>
      <c r="J52" s="9"/>
      <c r="K52" s="9"/>
      <c r="L52" s="9"/>
      <c r="M52" s="9"/>
      <c r="N52" s="9"/>
      <c r="O52" s="125"/>
    </row>
    <row r="53" spans="1:15" x14ac:dyDescent="0.2">
      <c r="A53" s="80"/>
      <c r="B53" s="96" t="s">
        <v>189</v>
      </c>
      <c r="C53" s="20" t="s">
        <v>476</v>
      </c>
      <c r="D53" s="21">
        <f t="shared" si="0"/>
        <v>22.598870056497177</v>
      </c>
      <c r="E53" s="22">
        <v>8</v>
      </c>
      <c r="F53" s="22">
        <v>354</v>
      </c>
      <c r="G53" s="22">
        <f t="shared" si="1"/>
        <v>3</v>
      </c>
      <c r="H53" s="21">
        <f>G53*summary!$D$21/K_7!$G$118</f>
        <v>44762.49</v>
      </c>
      <c r="J53" s="9"/>
      <c r="K53" s="9"/>
      <c r="L53" s="9"/>
      <c r="M53" s="9"/>
      <c r="N53" s="9"/>
      <c r="O53" s="125"/>
    </row>
    <row r="54" spans="1:15" x14ac:dyDescent="0.2">
      <c r="A54" s="80"/>
      <c r="B54" s="96" t="s">
        <v>190</v>
      </c>
      <c r="C54" s="20" t="s">
        <v>477</v>
      </c>
      <c r="D54" s="21">
        <f t="shared" si="0"/>
        <v>53.977272727272727</v>
      </c>
      <c r="E54" s="22">
        <v>19</v>
      </c>
      <c r="F54" s="22">
        <v>352</v>
      </c>
      <c r="G54" s="22">
        <f t="shared" si="1"/>
        <v>3</v>
      </c>
      <c r="H54" s="21">
        <f>G54*summary!$D$21/K_7!$G$118</f>
        <v>44762.49</v>
      </c>
      <c r="J54" s="9"/>
      <c r="K54" s="9"/>
      <c r="L54" s="9"/>
      <c r="M54" s="9"/>
      <c r="N54" s="9"/>
      <c r="O54" s="125"/>
    </row>
    <row r="55" spans="1:15" x14ac:dyDescent="0.2">
      <c r="A55" s="80"/>
      <c r="B55" s="96" t="s">
        <v>191</v>
      </c>
      <c r="C55" s="20" t="s">
        <v>478</v>
      </c>
      <c r="D55" s="21">
        <f t="shared" si="0"/>
        <v>20.771513353115726</v>
      </c>
      <c r="E55" s="22">
        <v>7</v>
      </c>
      <c r="F55" s="22">
        <v>337</v>
      </c>
      <c r="G55" s="22">
        <f t="shared" si="1"/>
        <v>6</v>
      </c>
      <c r="H55" s="21">
        <f>G55*summary!$D$21/K_7!$G$118</f>
        <v>89524.98</v>
      </c>
      <c r="J55" s="9"/>
      <c r="K55" s="9"/>
      <c r="L55" s="9"/>
      <c r="M55" s="9"/>
      <c r="N55" s="9"/>
      <c r="O55" s="125"/>
    </row>
    <row r="56" spans="1:15" x14ac:dyDescent="0.2">
      <c r="A56" s="80"/>
      <c r="B56" s="96" t="s">
        <v>192</v>
      </c>
      <c r="C56" s="20" t="s">
        <v>479</v>
      </c>
      <c r="D56" s="21">
        <f t="shared" si="0"/>
        <v>9.433962264150944</v>
      </c>
      <c r="E56" s="22">
        <v>5</v>
      </c>
      <c r="F56" s="22">
        <v>530</v>
      </c>
      <c r="G56" s="22">
        <f t="shared" si="1"/>
        <v>15</v>
      </c>
      <c r="H56" s="21">
        <f>G56*summary!$D$21/K_7!$G$118</f>
        <v>223812.45</v>
      </c>
      <c r="J56" s="9"/>
      <c r="K56" s="9"/>
      <c r="L56" s="9"/>
      <c r="M56" s="9"/>
      <c r="N56" s="9"/>
      <c r="O56" s="125"/>
    </row>
    <row r="57" spans="1:15" x14ac:dyDescent="0.2">
      <c r="A57" s="84"/>
      <c r="B57" s="96" t="s">
        <v>193</v>
      </c>
      <c r="C57" s="20" t="s">
        <v>480</v>
      </c>
      <c r="D57" s="21">
        <f t="shared" si="0"/>
        <v>43.392504930966467</v>
      </c>
      <c r="E57" s="22">
        <v>22</v>
      </c>
      <c r="F57" s="22">
        <v>507</v>
      </c>
      <c r="G57" s="22">
        <f t="shared" si="1"/>
        <v>3</v>
      </c>
      <c r="H57" s="21">
        <f>G57*summary!$D$21/K_7!$G$118</f>
        <v>44762.49</v>
      </c>
      <c r="J57" s="9"/>
      <c r="K57" s="9"/>
      <c r="L57" s="9"/>
      <c r="M57" s="9"/>
      <c r="N57" s="9"/>
      <c r="O57" s="125"/>
    </row>
    <row r="58" spans="1:15" x14ac:dyDescent="0.2">
      <c r="A58" s="80"/>
      <c r="B58" s="96" t="s">
        <v>194</v>
      </c>
      <c r="C58" s="20" t="s">
        <v>481</v>
      </c>
      <c r="D58" s="21">
        <f t="shared" si="0"/>
        <v>0</v>
      </c>
      <c r="E58" s="22">
        <v>0</v>
      </c>
      <c r="F58" s="22">
        <v>172</v>
      </c>
      <c r="G58" s="22">
        <f t="shared" si="1"/>
        <v>15</v>
      </c>
      <c r="H58" s="21">
        <f>G58*summary!$D$21/K_7!$G$118</f>
        <v>223812.45</v>
      </c>
      <c r="J58" s="9"/>
      <c r="K58" s="9"/>
      <c r="L58" s="9"/>
      <c r="M58" s="9"/>
      <c r="N58" s="9"/>
      <c r="O58" s="125"/>
    </row>
    <row r="59" spans="1:15" x14ac:dyDescent="0.2">
      <c r="A59" s="80"/>
      <c r="B59" s="96" t="s">
        <v>195</v>
      </c>
      <c r="C59" s="20" t="s">
        <v>482</v>
      </c>
      <c r="D59" s="21">
        <f t="shared" si="0"/>
        <v>24.52316076294278</v>
      </c>
      <c r="E59" s="22">
        <v>9</v>
      </c>
      <c r="F59" s="22">
        <v>367</v>
      </c>
      <c r="G59" s="22">
        <f t="shared" si="1"/>
        <v>3</v>
      </c>
      <c r="H59" s="21">
        <f>G59*summary!$D$21/K_7!$G$118</f>
        <v>44762.49</v>
      </c>
      <c r="J59" s="9"/>
      <c r="K59" s="9"/>
      <c r="L59" s="9"/>
      <c r="M59" s="9"/>
      <c r="N59" s="9"/>
      <c r="O59" s="125"/>
    </row>
    <row r="60" spans="1:15" x14ac:dyDescent="0.2">
      <c r="A60" s="80"/>
      <c r="B60" s="96" t="s">
        <v>196</v>
      </c>
      <c r="C60" s="20" t="s">
        <v>483</v>
      </c>
      <c r="D60" s="21">
        <f t="shared" si="0"/>
        <v>40.816326530612244</v>
      </c>
      <c r="E60" s="22">
        <v>4</v>
      </c>
      <c r="F60" s="22">
        <v>98</v>
      </c>
      <c r="G60" s="22">
        <f t="shared" si="1"/>
        <v>3</v>
      </c>
      <c r="H60" s="21">
        <f>G60*summary!$D$21/K_7!$G$118</f>
        <v>44762.49</v>
      </c>
      <c r="J60" s="9"/>
      <c r="K60" s="9"/>
      <c r="L60" s="9"/>
      <c r="M60" s="9"/>
      <c r="N60" s="9"/>
      <c r="O60" s="125"/>
    </row>
    <row r="61" spans="1:15" x14ac:dyDescent="0.2">
      <c r="A61" s="80"/>
      <c r="B61" s="96" t="s">
        <v>197</v>
      </c>
      <c r="C61" s="20" t="s">
        <v>484</v>
      </c>
      <c r="D61" s="21">
        <f t="shared" si="0"/>
        <v>15.873015873015873</v>
      </c>
      <c r="E61" s="22">
        <v>2</v>
      </c>
      <c r="F61" s="22">
        <v>126</v>
      </c>
      <c r="G61" s="22">
        <f t="shared" si="1"/>
        <v>12</v>
      </c>
      <c r="H61" s="21">
        <f>G61*summary!$D$21/K_7!$G$118</f>
        <v>179049.96</v>
      </c>
      <c r="J61" s="9"/>
      <c r="K61" s="9"/>
      <c r="L61" s="9"/>
      <c r="M61" s="9"/>
      <c r="N61" s="9"/>
      <c r="O61" s="125"/>
    </row>
    <row r="62" spans="1:15" x14ac:dyDescent="0.2">
      <c r="A62" s="81"/>
      <c r="B62" s="97" t="s">
        <v>198</v>
      </c>
      <c r="C62" s="34" t="s">
        <v>485</v>
      </c>
      <c r="D62" s="35">
        <f t="shared" si="0"/>
        <v>34.591194968553459</v>
      </c>
      <c r="E62" s="36">
        <v>11</v>
      </c>
      <c r="F62" s="36">
        <v>318</v>
      </c>
      <c r="G62" s="36">
        <f t="shared" si="1"/>
        <v>3</v>
      </c>
      <c r="H62" s="35">
        <f>G62*summary!$D$21/K_7!$G$118</f>
        <v>44762.49</v>
      </c>
      <c r="J62" s="9"/>
      <c r="K62" s="9"/>
      <c r="L62" s="9"/>
      <c r="M62" s="9"/>
      <c r="N62" s="9"/>
      <c r="O62" s="125"/>
    </row>
    <row r="63" spans="1:15" x14ac:dyDescent="0.2">
      <c r="A63" s="82" t="s">
        <v>537</v>
      </c>
      <c r="B63" s="95" t="s">
        <v>199</v>
      </c>
      <c r="C63" s="30" t="s">
        <v>486</v>
      </c>
      <c r="D63" s="31">
        <f t="shared" si="0"/>
        <v>40.666340029397354</v>
      </c>
      <c r="E63" s="32">
        <v>166</v>
      </c>
      <c r="F63" s="32">
        <v>4082</v>
      </c>
      <c r="G63" s="32">
        <f t="shared" si="1"/>
        <v>3</v>
      </c>
      <c r="H63" s="31">
        <f>G63*summary!$D$21/K_7!$G$118</f>
        <v>44762.49</v>
      </c>
      <c r="J63" s="9"/>
      <c r="K63" s="9"/>
      <c r="L63" s="9"/>
      <c r="M63" s="9"/>
      <c r="N63" s="9"/>
      <c r="O63" s="125"/>
    </row>
    <row r="64" spans="1:15" x14ac:dyDescent="0.2">
      <c r="A64" s="80"/>
      <c r="B64" s="96" t="s">
        <v>200</v>
      </c>
      <c r="C64" s="20" t="s">
        <v>487</v>
      </c>
      <c r="D64" s="21">
        <f t="shared" si="0"/>
        <v>31.861375069871436</v>
      </c>
      <c r="E64" s="22">
        <v>57</v>
      </c>
      <c r="F64" s="22">
        <v>1789</v>
      </c>
      <c r="G64" s="22">
        <f t="shared" si="1"/>
        <v>3</v>
      </c>
      <c r="H64" s="21">
        <f>G64*summary!$D$21/K_7!$G$118</f>
        <v>44762.49</v>
      </c>
      <c r="J64" s="9"/>
      <c r="K64" s="9"/>
      <c r="L64" s="9"/>
      <c r="M64" s="9"/>
      <c r="N64" s="9"/>
      <c r="O64" s="125"/>
    </row>
    <row r="65" spans="1:15" x14ac:dyDescent="0.2">
      <c r="A65" s="80"/>
      <c r="B65" s="96" t="s">
        <v>201</v>
      </c>
      <c r="C65" s="20" t="s">
        <v>488</v>
      </c>
      <c r="D65" s="21">
        <f t="shared" si="0"/>
        <v>33.680834001603849</v>
      </c>
      <c r="E65" s="22">
        <v>42</v>
      </c>
      <c r="F65" s="22">
        <v>1247</v>
      </c>
      <c r="G65" s="22">
        <f t="shared" si="1"/>
        <v>3</v>
      </c>
      <c r="H65" s="21">
        <f>G65*summary!$D$21/K_7!$G$118</f>
        <v>44762.49</v>
      </c>
      <c r="J65" s="9"/>
      <c r="K65" s="9"/>
      <c r="L65" s="9"/>
      <c r="M65" s="9"/>
      <c r="N65" s="9"/>
      <c r="O65" s="125"/>
    </row>
    <row r="66" spans="1:15" x14ac:dyDescent="0.2">
      <c r="A66" s="80"/>
      <c r="B66" s="96" t="s">
        <v>202</v>
      </c>
      <c r="C66" s="20" t="s">
        <v>489</v>
      </c>
      <c r="D66" s="21">
        <f t="shared" si="0"/>
        <v>53.475935828877006</v>
      </c>
      <c r="E66" s="22">
        <v>50</v>
      </c>
      <c r="F66" s="22">
        <v>935</v>
      </c>
      <c r="G66" s="22">
        <f t="shared" si="1"/>
        <v>3</v>
      </c>
      <c r="H66" s="21">
        <f>G66*summary!$D$21/K_7!$G$118</f>
        <v>44762.49</v>
      </c>
      <c r="J66" s="9"/>
      <c r="K66" s="9"/>
      <c r="L66" s="9"/>
      <c r="M66" s="9"/>
      <c r="N66" s="9"/>
      <c r="O66" s="125"/>
    </row>
    <row r="67" spans="1:15" x14ac:dyDescent="0.2">
      <c r="A67" s="80"/>
      <c r="B67" s="96" t="s">
        <v>203</v>
      </c>
      <c r="C67" s="20" t="s">
        <v>490</v>
      </c>
      <c r="D67" s="21">
        <f t="shared" si="0"/>
        <v>32.941176470588232</v>
      </c>
      <c r="E67" s="22">
        <v>42</v>
      </c>
      <c r="F67" s="22">
        <v>1275</v>
      </c>
      <c r="G67" s="22">
        <f t="shared" si="1"/>
        <v>3</v>
      </c>
      <c r="H67" s="21">
        <f>G67*summary!$D$21/K_7!$G$118</f>
        <v>44762.49</v>
      </c>
      <c r="J67" s="9"/>
      <c r="K67" s="9"/>
      <c r="L67" s="9"/>
      <c r="M67" s="9"/>
      <c r="N67" s="9"/>
      <c r="O67" s="125"/>
    </row>
    <row r="68" spans="1:15" x14ac:dyDescent="0.2">
      <c r="A68" s="80"/>
      <c r="B68" s="96" t="s">
        <v>204</v>
      </c>
      <c r="C68" s="20" t="s">
        <v>491</v>
      </c>
      <c r="D68" s="21">
        <f t="shared" si="0"/>
        <v>33.52601156069364</v>
      </c>
      <c r="E68" s="22">
        <v>29</v>
      </c>
      <c r="F68" s="22">
        <v>865</v>
      </c>
      <c r="G68" s="22">
        <f t="shared" si="1"/>
        <v>3</v>
      </c>
      <c r="H68" s="21">
        <f>G68*summary!$D$21/K_7!$G$118</f>
        <v>44762.49</v>
      </c>
      <c r="J68" s="9"/>
      <c r="K68" s="9"/>
      <c r="L68" s="9"/>
      <c r="M68" s="9"/>
      <c r="N68" s="9"/>
      <c r="O68" s="125"/>
    </row>
    <row r="69" spans="1:15" x14ac:dyDescent="0.2">
      <c r="A69" s="80"/>
      <c r="B69" s="96" t="s">
        <v>205</v>
      </c>
      <c r="C69" s="20" t="s">
        <v>492</v>
      </c>
      <c r="D69" s="21">
        <f t="shared" ref="D69:D117" si="2">1000*E69/F69</f>
        <v>48.38095238095238</v>
      </c>
      <c r="E69" s="22">
        <v>127</v>
      </c>
      <c r="F69" s="22">
        <v>2625</v>
      </c>
      <c r="G69" s="22">
        <f t="shared" ref="G69:G117" si="3">IF(D69&lt;=13,15,IF(D69&lt;=16,12,IF(D69&lt;=19,9,IF(D69&lt;=22,6,3))))</f>
        <v>3</v>
      </c>
      <c r="H69" s="21">
        <f>G69*summary!$D$21/K_7!$G$118</f>
        <v>44762.49</v>
      </c>
      <c r="J69" s="9"/>
      <c r="K69" s="9"/>
      <c r="L69" s="9"/>
      <c r="M69" s="9"/>
      <c r="N69" s="9"/>
      <c r="O69" s="125"/>
    </row>
    <row r="70" spans="1:15" x14ac:dyDescent="0.2">
      <c r="A70" s="83"/>
      <c r="B70" s="96" t="s">
        <v>206</v>
      </c>
      <c r="C70" s="20" t="s">
        <v>493</v>
      </c>
      <c r="D70" s="21">
        <f t="shared" si="2"/>
        <v>48.014773776546633</v>
      </c>
      <c r="E70" s="22">
        <v>52</v>
      </c>
      <c r="F70" s="22">
        <v>1083</v>
      </c>
      <c r="G70" s="22">
        <f t="shared" si="3"/>
        <v>3</v>
      </c>
      <c r="H70" s="21">
        <f>G70*summary!$D$21/K_7!$G$118</f>
        <v>44762.49</v>
      </c>
      <c r="J70" s="9"/>
      <c r="K70" s="9"/>
      <c r="L70" s="9"/>
      <c r="M70" s="9"/>
      <c r="N70" s="9"/>
      <c r="O70" s="125"/>
    </row>
    <row r="71" spans="1:15" x14ac:dyDescent="0.2">
      <c r="A71" s="80"/>
      <c r="B71" s="96" t="s">
        <v>207</v>
      </c>
      <c r="C71" s="20" t="s">
        <v>494</v>
      </c>
      <c r="D71" s="21">
        <f t="shared" si="2"/>
        <v>38.159371492704828</v>
      </c>
      <c r="E71" s="22">
        <v>34</v>
      </c>
      <c r="F71" s="22">
        <v>891</v>
      </c>
      <c r="G71" s="22">
        <f t="shared" si="3"/>
        <v>3</v>
      </c>
      <c r="H71" s="21">
        <f>G71*summary!$D$21/K_7!$G$118</f>
        <v>44762.49</v>
      </c>
      <c r="J71" s="9"/>
      <c r="K71" s="9"/>
      <c r="L71" s="9"/>
      <c r="M71" s="9"/>
      <c r="N71" s="9"/>
      <c r="O71" s="125"/>
    </row>
    <row r="72" spans="1:15" x14ac:dyDescent="0.2">
      <c r="A72" s="80"/>
      <c r="B72" s="96" t="s">
        <v>208</v>
      </c>
      <c r="C72" s="20" t="s">
        <v>495</v>
      </c>
      <c r="D72" s="21">
        <f t="shared" si="2"/>
        <v>54.335260115606935</v>
      </c>
      <c r="E72" s="22">
        <v>47</v>
      </c>
      <c r="F72" s="22">
        <v>865</v>
      </c>
      <c r="G72" s="22">
        <f t="shared" si="3"/>
        <v>3</v>
      </c>
      <c r="H72" s="21">
        <f>G72*summary!$D$21/K_7!$G$118</f>
        <v>44762.49</v>
      </c>
      <c r="J72" s="9"/>
      <c r="K72" s="9"/>
      <c r="L72" s="9"/>
      <c r="M72" s="9"/>
      <c r="N72" s="9"/>
      <c r="O72" s="125"/>
    </row>
    <row r="73" spans="1:15" x14ac:dyDescent="0.2">
      <c r="A73" s="80"/>
      <c r="B73" s="96" t="s">
        <v>209</v>
      </c>
      <c r="C73" s="20" t="s">
        <v>496</v>
      </c>
      <c r="D73" s="21">
        <f t="shared" si="2"/>
        <v>37.401574803149607</v>
      </c>
      <c r="E73" s="22">
        <v>38</v>
      </c>
      <c r="F73" s="22">
        <v>1016</v>
      </c>
      <c r="G73" s="22">
        <f t="shared" si="3"/>
        <v>3</v>
      </c>
      <c r="H73" s="21">
        <f>G73*summary!$D$21/K_7!$G$118</f>
        <v>44762.49</v>
      </c>
      <c r="J73" s="9"/>
      <c r="K73" s="9"/>
      <c r="L73" s="9"/>
      <c r="M73" s="9"/>
      <c r="N73" s="9"/>
      <c r="O73" s="125"/>
    </row>
    <row r="74" spans="1:15" x14ac:dyDescent="0.2">
      <c r="A74" s="80"/>
      <c r="B74" s="96" t="s">
        <v>210</v>
      </c>
      <c r="C74" s="20" t="s">
        <v>497</v>
      </c>
      <c r="D74" s="21">
        <f t="shared" si="2"/>
        <v>43.894203714124927</v>
      </c>
      <c r="E74" s="22">
        <v>78</v>
      </c>
      <c r="F74" s="22">
        <v>1777</v>
      </c>
      <c r="G74" s="22">
        <f t="shared" si="3"/>
        <v>3</v>
      </c>
      <c r="H74" s="21">
        <f>G74*summary!$D$21/K_7!$G$118</f>
        <v>44762.49</v>
      </c>
      <c r="J74" s="9"/>
      <c r="K74" s="9"/>
      <c r="L74" s="9"/>
      <c r="M74" s="9"/>
      <c r="N74" s="9"/>
      <c r="O74" s="125"/>
    </row>
    <row r="75" spans="1:15" x14ac:dyDescent="0.2">
      <c r="A75" s="80"/>
      <c r="B75" s="96" t="s">
        <v>211</v>
      </c>
      <c r="C75" s="20" t="s">
        <v>498</v>
      </c>
      <c r="D75" s="21">
        <f t="shared" si="2"/>
        <v>40.169133192389005</v>
      </c>
      <c r="E75" s="22">
        <v>19</v>
      </c>
      <c r="F75" s="22">
        <v>473</v>
      </c>
      <c r="G75" s="22">
        <f t="shared" si="3"/>
        <v>3</v>
      </c>
      <c r="H75" s="21">
        <f>G75*summary!$D$21/K_7!$G$118</f>
        <v>44762.49</v>
      </c>
      <c r="J75" s="9"/>
      <c r="K75" s="9"/>
      <c r="L75" s="9"/>
      <c r="M75" s="9"/>
      <c r="N75" s="9"/>
      <c r="O75" s="125"/>
    </row>
    <row r="76" spans="1:15" x14ac:dyDescent="0.2">
      <c r="A76" s="80"/>
      <c r="B76" s="96" t="s">
        <v>212</v>
      </c>
      <c r="C76" s="20" t="s">
        <v>499</v>
      </c>
      <c r="D76" s="21">
        <f t="shared" si="2"/>
        <v>47.796863330843912</v>
      </c>
      <c r="E76" s="22">
        <v>64</v>
      </c>
      <c r="F76" s="22">
        <v>1339</v>
      </c>
      <c r="G76" s="22">
        <f t="shared" si="3"/>
        <v>3</v>
      </c>
      <c r="H76" s="21">
        <f>G76*summary!$D$21/K_7!$G$118</f>
        <v>44762.49</v>
      </c>
      <c r="J76" s="9"/>
      <c r="K76" s="9"/>
      <c r="L76" s="9"/>
      <c r="M76" s="9"/>
      <c r="N76" s="9"/>
      <c r="O76" s="125"/>
    </row>
    <row r="77" spans="1:15" x14ac:dyDescent="0.2">
      <c r="A77" s="83"/>
      <c r="B77" s="96" t="s">
        <v>213</v>
      </c>
      <c r="C77" s="20" t="s">
        <v>500</v>
      </c>
      <c r="D77" s="21">
        <f t="shared" si="2"/>
        <v>21.153846153846153</v>
      </c>
      <c r="E77" s="22">
        <v>11</v>
      </c>
      <c r="F77" s="22">
        <v>520</v>
      </c>
      <c r="G77" s="22">
        <f t="shared" si="3"/>
        <v>6</v>
      </c>
      <c r="H77" s="21">
        <f>G77*summary!$D$21/K_7!$G$118</f>
        <v>89524.98</v>
      </c>
      <c r="J77" s="9"/>
      <c r="K77" s="9"/>
      <c r="L77" s="9"/>
      <c r="M77" s="9"/>
      <c r="N77" s="9"/>
      <c r="O77" s="125"/>
    </row>
    <row r="78" spans="1:15" x14ac:dyDescent="0.2">
      <c r="A78" s="81"/>
      <c r="B78" s="97" t="s">
        <v>214</v>
      </c>
      <c r="C78" s="34" t="s">
        <v>501</v>
      </c>
      <c r="D78" s="35">
        <f t="shared" si="2"/>
        <v>9.4786729857819907</v>
      </c>
      <c r="E78" s="36">
        <v>2</v>
      </c>
      <c r="F78" s="36">
        <v>211</v>
      </c>
      <c r="G78" s="36">
        <f t="shared" si="3"/>
        <v>15</v>
      </c>
      <c r="H78" s="35">
        <f>G78*summary!$D$21/K_7!$G$118</f>
        <v>223812.45</v>
      </c>
      <c r="J78" s="9"/>
      <c r="K78" s="9"/>
      <c r="L78" s="9"/>
      <c r="M78" s="9"/>
      <c r="N78" s="9"/>
      <c r="O78" s="125"/>
    </row>
    <row r="79" spans="1:15" x14ac:dyDescent="0.2">
      <c r="A79" s="29" t="s">
        <v>139</v>
      </c>
      <c r="B79" s="95" t="s">
        <v>222</v>
      </c>
      <c r="C79" s="30" t="s">
        <v>502</v>
      </c>
      <c r="D79" s="31">
        <f t="shared" si="2"/>
        <v>27.570621468926554</v>
      </c>
      <c r="E79" s="32">
        <v>122</v>
      </c>
      <c r="F79" s="32">
        <v>4425</v>
      </c>
      <c r="G79" s="32">
        <f t="shared" si="3"/>
        <v>3</v>
      </c>
      <c r="H79" s="31">
        <f>G79*summary!$D$21/K_7!$G$118</f>
        <v>44762.49</v>
      </c>
      <c r="J79" s="9"/>
      <c r="K79" s="9"/>
      <c r="L79" s="9"/>
      <c r="M79" s="9"/>
      <c r="N79" s="9"/>
      <c r="O79" s="125"/>
    </row>
    <row r="80" spans="1:15" x14ac:dyDescent="0.2">
      <c r="A80" s="80"/>
      <c r="B80" s="96" t="s">
        <v>223</v>
      </c>
      <c r="C80" s="20" t="s">
        <v>503</v>
      </c>
      <c r="D80" s="21">
        <f t="shared" si="2"/>
        <v>37.745879851143009</v>
      </c>
      <c r="E80" s="22">
        <v>71</v>
      </c>
      <c r="F80" s="22">
        <v>1881</v>
      </c>
      <c r="G80" s="22">
        <f t="shared" si="3"/>
        <v>3</v>
      </c>
      <c r="H80" s="21">
        <f>G80*summary!$D$21/K_7!$G$118</f>
        <v>44762.49</v>
      </c>
      <c r="J80" s="9"/>
      <c r="K80" s="9"/>
      <c r="L80" s="9"/>
      <c r="M80" s="9"/>
      <c r="N80" s="9"/>
      <c r="O80" s="125"/>
    </row>
    <row r="81" spans="1:15" x14ac:dyDescent="0.2">
      <c r="A81" s="80"/>
      <c r="B81" s="96" t="s">
        <v>224</v>
      </c>
      <c r="C81" s="20" t="s">
        <v>504</v>
      </c>
      <c r="D81" s="21">
        <f t="shared" si="2"/>
        <v>40.7035175879397</v>
      </c>
      <c r="E81" s="22">
        <v>81</v>
      </c>
      <c r="F81" s="22">
        <v>1990</v>
      </c>
      <c r="G81" s="22">
        <f t="shared" si="3"/>
        <v>3</v>
      </c>
      <c r="H81" s="21">
        <f>G81*summary!$D$21/K_7!$G$118</f>
        <v>44762.49</v>
      </c>
      <c r="J81" s="9"/>
      <c r="K81" s="9"/>
      <c r="L81" s="9"/>
      <c r="M81" s="9"/>
      <c r="N81" s="9"/>
      <c r="O81" s="125"/>
    </row>
    <row r="82" spans="1:15" x14ac:dyDescent="0.2">
      <c r="A82" s="80"/>
      <c r="B82" s="96" t="s">
        <v>225</v>
      </c>
      <c r="C82" s="20" t="s">
        <v>505</v>
      </c>
      <c r="D82" s="21">
        <f t="shared" si="2"/>
        <v>29.657089898053755</v>
      </c>
      <c r="E82" s="22">
        <v>64</v>
      </c>
      <c r="F82" s="22">
        <v>2158</v>
      </c>
      <c r="G82" s="22">
        <f t="shared" si="3"/>
        <v>3</v>
      </c>
      <c r="H82" s="21">
        <f>G82*summary!$D$21/K_7!$G$118</f>
        <v>44762.49</v>
      </c>
      <c r="J82" s="9"/>
      <c r="K82" s="9"/>
      <c r="L82" s="9"/>
      <c r="M82" s="9"/>
      <c r="N82" s="9"/>
      <c r="O82" s="125"/>
    </row>
    <row r="83" spans="1:15" x14ac:dyDescent="0.2">
      <c r="A83" s="80"/>
      <c r="B83" s="96" t="s">
        <v>226</v>
      </c>
      <c r="C83" s="20" t="s">
        <v>506</v>
      </c>
      <c r="D83" s="21">
        <f t="shared" si="2"/>
        <v>55.495103373231771</v>
      </c>
      <c r="E83" s="22">
        <v>153</v>
      </c>
      <c r="F83" s="22">
        <v>2757</v>
      </c>
      <c r="G83" s="22">
        <f t="shared" si="3"/>
        <v>3</v>
      </c>
      <c r="H83" s="21">
        <f>G83*summary!$D$21/K_7!$G$118</f>
        <v>44762.49</v>
      </c>
      <c r="J83" s="9"/>
      <c r="K83" s="9"/>
      <c r="L83" s="9"/>
      <c r="M83" s="9"/>
      <c r="N83" s="9"/>
      <c r="O83" s="125"/>
    </row>
    <row r="84" spans="1:15" x14ac:dyDescent="0.2">
      <c r="A84" s="80"/>
      <c r="B84" s="96" t="s">
        <v>227</v>
      </c>
      <c r="C84" s="20" t="s">
        <v>507</v>
      </c>
      <c r="D84" s="21">
        <f t="shared" si="2"/>
        <v>21.885521885521886</v>
      </c>
      <c r="E84" s="22">
        <v>26</v>
      </c>
      <c r="F84" s="22">
        <v>1188</v>
      </c>
      <c r="G84" s="22">
        <f t="shared" si="3"/>
        <v>6</v>
      </c>
      <c r="H84" s="21">
        <f>G84*summary!$D$21/K_7!$G$118</f>
        <v>89524.98</v>
      </c>
      <c r="J84" s="9"/>
      <c r="K84" s="9"/>
      <c r="L84" s="9"/>
      <c r="M84" s="9"/>
      <c r="N84" s="9"/>
      <c r="O84" s="125"/>
    </row>
    <row r="85" spans="1:15" x14ac:dyDescent="0.2">
      <c r="A85" s="80"/>
      <c r="B85" s="96" t="s">
        <v>228</v>
      </c>
      <c r="C85" s="20" t="s">
        <v>508</v>
      </c>
      <c r="D85" s="21">
        <f t="shared" si="2"/>
        <v>47.28950403690888</v>
      </c>
      <c r="E85" s="22">
        <v>41</v>
      </c>
      <c r="F85" s="22">
        <v>867</v>
      </c>
      <c r="G85" s="22">
        <f t="shared" si="3"/>
        <v>3</v>
      </c>
      <c r="H85" s="21">
        <f>G85*summary!$D$21/K_7!$G$118</f>
        <v>44762.49</v>
      </c>
      <c r="J85" s="9"/>
      <c r="K85" s="9"/>
      <c r="L85" s="9"/>
      <c r="M85" s="9"/>
      <c r="N85" s="9"/>
      <c r="O85" s="125"/>
    </row>
    <row r="86" spans="1:15" x14ac:dyDescent="0.2">
      <c r="A86" s="80"/>
      <c r="B86" s="96" t="s">
        <v>229</v>
      </c>
      <c r="C86" s="20" t="s">
        <v>509</v>
      </c>
      <c r="D86" s="21">
        <f t="shared" si="2"/>
        <v>51.485148514851488</v>
      </c>
      <c r="E86" s="22">
        <v>26</v>
      </c>
      <c r="F86" s="22">
        <v>505</v>
      </c>
      <c r="G86" s="22">
        <f t="shared" si="3"/>
        <v>3</v>
      </c>
      <c r="H86" s="21">
        <f>G86*summary!$D$21/K_7!$G$118</f>
        <v>44762.49</v>
      </c>
      <c r="J86" s="9"/>
      <c r="K86" s="9"/>
      <c r="L86" s="9"/>
      <c r="M86" s="9"/>
      <c r="N86" s="9"/>
      <c r="O86" s="125"/>
    </row>
    <row r="87" spans="1:15" x14ac:dyDescent="0.2">
      <c r="A87" s="80"/>
      <c r="B87" s="96" t="s">
        <v>230</v>
      </c>
      <c r="C87" s="20" t="s">
        <v>510</v>
      </c>
      <c r="D87" s="21">
        <f t="shared" si="2"/>
        <v>52.710843373493979</v>
      </c>
      <c r="E87" s="22">
        <v>35</v>
      </c>
      <c r="F87" s="22">
        <v>664</v>
      </c>
      <c r="G87" s="22">
        <f t="shared" si="3"/>
        <v>3</v>
      </c>
      <c r="H87" s="21">
        <f>G87*summary!$D$21/K_7!$G$118</f>
        <v>44762.49</v>
      </c>
      <c r="J87" s="9"/>
      <c r="K87" s="9"/>
      <c r="L87" s="9"/>
      <c r="M87" s="9"/>
      <c r="N87" s="9"/>
      <c r="O87" s="125"/>
    </row>
    <row r="88" spans="1:15" x14ac:dyDescent="0.2">
      <c r="A88" s="80"/>
      <c r="B88" s="96" t="s">
        <v>231</v>
      </c>
      <c r="C88" s="20" t="s">
        <v>511</v>
      </c>
      <c r="D88" s="21">
        <f t="shared" si="2"/>
        <v>56.356487549148099</v>
      </c>
      <c r="E88" s="22">
        <v>43</v>
      </c>
      <c r="F88" s="22">
        <v>763</v>
      </c>
      <c r="G88" s="22">
        <f t="shared" si="3"/>
        <v>3</v>
      </c>
      <c r="H88" s="21">
        <f>G88*summary!$D$21/K_7!$G$118</f>
        <v>44762.49</v>
      </c>
      <c r="J88" s="9"/>
      <c r="K88" s="9"/>
      <c r="L88" s="9"/>
      <c r="M88" s="9"/>
      <c r="N88" s="9"/>
      <c r="O88" s="125"/>
    </row>
    <row r="89" spans="1:15" x14ac:dyDescent="0.2">
      <c r="A89" s="80"/>
      <c r="B89" s="96" t="s">
        <v>232</v>
      </c>
      <c r="C89" s="20" t="s">
        <v>512</v>
      </c>
      <c r="D89" s="21">
        <f t="shared" si="2"/>
        <v>34.33098591549296</v>
      </c>
      <c r="E89" s="22">
        <v>39</v>
      </c>
      <c r="F89" s="22">
        <v>1136</v>
      </c>
      <c r="G89" s="22">
        <f t="shared" si="3"/>
        <v>3</v>
      </c>
      <c r="H89" s="21">
        <f>G89*summary!$D$21/K_7!$G$118</f>
        <v>44762.49</v>
      </c>
      <c r="J89" s="9"/>
      <c r="K89" s="9"/>
      <c r="L89" s="9"/>
      <c r="M89" s="9"/>
      <c r="N89" s="9"/>
      <c r="O89" s="125"/>
    </row>
    <row r="90" spans="1:15" x14ac:dyDescent="0.2">
      <c r="A90" s="83"/>
      <c r="B90" s="96" t="s">
        <v>233</v>
      </c>
      <c r="C90" s="20" t="s">
        <v>513</v>
      </c>
      <c r="D90" s="21">
        <f t="shared" si="2"/>
        <v>36.697247706422019</v>
      </c>
      <c r="E90" s="22">
        <v>4</v>
      </c>
      <c r="F90" s="22">
        <v>109</v>
      </c>
      <c r="G90" s="22">
        <f t="shared" si="3"/>
        <v>3</v>
      </c>
      <c r="H90" s="21">
        <f>G90*summary!$D$21/K_7!$G$118</f>
        <v>44762.49</v>
      </c>
      <c r="J90" s="9"/>
      <c r="K90" s="9"/>
      <c r="L90" s="9"/>
      <c r="M90" s="9"/>
      <c r="N90" s="9"/>
      <c r="O90" s="125"/>
    </row>
    <row r="91" spans="1:15" x14ac:dyDescent="0.2">
      <c r="A91" s="80"/>
      <c r="B91" s="98" t="s">
        <v>234</v>
      </c>
      <c r="C91" s="26" t="s">
        <v>514</v>
      </c>
      <c r="D91" s="27">
        <f t="shared" si="2"/>
        <v>0</v>
      </c>
      <c r="E91" s="28">
        <v>0</v>
      </c>
      <c r="F91" s="28">
        <v>7</v>
      </c>
      <c r="G91" s="28">
        <f t="shared" si="3"/>
        <v>15</v>
      </c>
      <c r="H91" s="27">
        <f>G91*summary!$D$21/K_7!$G$118</f>
        <v>223812.45</v>
      </c>
      <c r="J91" s="9"/>
      <c r="K91" s="9"/>
      <c r="L91" s="9"/>
      <c r="M91" s="9"/>
      <c r="N91" s="9"/>
      <c r="O91" s="125"/>
    </row>
    <row r="92" spans="1:15" x14ac:dyDescent="0.2">
      <c r="A92" s="29" t="s">
        <v>141</v>
      </c>
      <c r="B92" s="95" t="s">
        <v>241</v>
      </c>
      <c r="C92" s="30" t="s">
        <v>423</v>
      </c>
      <c r="D92" s="31">
        <f t="shared" si="2"/>
        <v>40.657919053779338</v>
      </c>
      <c r="E92" s="32">
        <v>220</v>
      </c>
      <c r="F92" s="32">
        <v>5411</v>
      </c>
      <c r="G92" s="32">
        <f t="shared" si="3"/>
        <v>3</v>
      </c>
      <c r="H92" s="31">
        <f>G92*summary!$D$21/K_7!$G$118</f>
        <v>44762.49</v>
      </c>
      <c r="J92" s="9"/>
      <c r="K92" s="9"/>
      <c r="L92" s="9"/>
      <c r="M92" s="9"/>
      <c r="N92" s="9"/>
      <c r="O92" s="125"/>
    </row>
    <row r="93" spans="1:15" x14ac:dyDescent="0.2">
      <c r="A93" s="19"/>
      <c r="B93" s="96" t="s">
        <v>242</v>
      </c>
      <c r="C93" s="20" t="s">
        <v>424</v>
      </c>
      <c r="D93" s="21">
        <f t="shared" si="2"/>
        <v>49.606299212598422</v>
      </c>
      <c r="E93" s="22">
        <v>126</v>
      </c>
      <c r="F93" s="22">
        <v>2540</v>
      </c>
      <c r="G93" s="22">
        <f t="shared" si="3"/>
        <v>3</v>
      </c>
      <c r="H93" s="21">
        <f>G93*summary!$D$21/K_7!$G$118</f>
        <v>44762.49</v>
      </c>
      <c r="J93" s="9"/>
      <c r="K93" s="9"/>
      <c r="L93" s="9"/>
      <c r="M93" s="9"/>
      <c r="N93" s="9"/>
      <c r="O93" s="125"/>
    </row>
    <row r="94" spans="1:15" x14ac:dyDescent="0.2">
      <c r="A94" s="19"/>
      <c r="B94" s="96" t="s">
        <v>243</v>
      </c>
      <c r="C94" s="20" t="s">
        <v>425</v>
      </c>
      <c r="D94" s="21">
        <f t="shared" si="2"/>
        <v>36.261079774375503</v>
      </c>
      <c r="E94" s="22">
        <v>90</v>
      </c>
      <c r="F94" s="22">
        <v>2482</v>
      </c>
      <c r="G94" s="22">
        <f t="shared" si="3"/>
        <v>3</v>
      </c>
      <c r="H94" s="21">
        <f>G94*summary!$D$21/K_7!$G$118</f>
        <v>44762.49</v>
      </c>
      <c r="J94" s="9"/>
      <c r="K94" s="9"/>
      <c r="L94" s="9"/>
      <c r="M94" s="9"/>
      <c r="N94" s="9"/>
      <c r="O94" s="125"/>
    </row>
    <row r="95" spans="1:15" x14ac:dyDescent="0.2">
      <c r="A95" s="19"/>
      <c r="B95" s="96" t="s">
        <v>244</v>
      </c>
      <c r="C95" s="20" t="s">
        <v>426</v>
      </c>
      <c r="D95" s="21">
        <f t="shared" si="2"/>
        <v>46.186144156752974</v>
      </c>
      <c r="E95" s="22">
        <v>66</v>
      </c>
      <c r="F95" s="22">
        <v>1429</v>
      </c>
      <c r="G95" s="22">
        <f t="shared" si="3"/>
        <v>3</v>
      </c>
      <c r="H95" s="21">
        <f>G95*summary!$D$21/K_7!$G$118</f>
        <v>44762.49</v>
      </c>
      <c r="J95" s="9"/>
      <c r="K95" s="9"/>
      <c r="L95" s="9"/>
      <c r="M95" s="9"/>
      <c r="N95" s="9"/>
      <c r="O95" s="125"/>
    </row>
    <row r="96" spans="1:15" x14ac:dyDescent="0.2">
      <c r="A96" s="15"/>
      <c r="B96" s="96" t="s">
        <v>245</v>
      </c>
      <c r="C96" s="20" t="s">
        <v>427</v>
      </c>
      <c r="D96" s="21">
        <f t="shared" si="2"/>
        <v>49.663299663299661</v>
      </c>
      <c r="E96" s="22">
        <v>59</v>
      </c>
      <c r="F96" s="22">
        <v>1188</v>
      </c>
      <c r="G96" s="22">
        <f t="shared" si="3"/>
        <v>3</v>
      </c>
      <c r="H96" s="21">
        <f>G96*summary!$D$21/K_7!$G$118</f>
        <v>44762.49</v>
      </c>
      <c r="J96" s="9"/>
      <c r="K96" s="9"/>
      <c r="L96" s="9"/>
      <c r="M96" s="9"/>
      <c r="N96" s="9"/>
      <c r="O96" s="125"/>
    </row>
    <row r="97" spans="1:15" x14ac:dyDescent="0.2">
      <c r="A97" s="19"/>
      <c r="B97" s="96" t="s">
        <v>246</v>
      </c>
      <c r="C97" s="20" t="s">
        <v>428</v>
      </c>
      <c r="D97" s="21">
        <f t="shared" si="2"/>
        <v>17.857142857142858</v>
      </c>
      <c r="E97" s="22">
        <v>6</v>
      </c>
      <c r="F97" s="22">
        <v>336</v>
      </c>
      <c r="G97" s="22">
        <f t="shared" si="3"/>
        <v>9</v>
      </c>
      <c r="H97" s="21">
        <f>G97*summary!$D$21/K_7!$G$118</f>
        <v>134287.47</v>
      </c>
      <c r="J97" s="9"/>
      <c r="K97" s="9"/>
      <c r="L97" s="9"/>
      <c r="M97" s="9"/>
      <c r="N97" s="9"/>
      <c r="O97" s="125"/>
    </row>
    <row r="98" spans="1:15" x14ac:dyDescent="0.2">
      <c r="A98" s="19"/>
      <c r="B98" s="96" t="s">
        <v>247</v>
      </c>
      <c r="C98" s="20" t="s">
        <v>429</v>
      </c>
      <c r="D98" s="21">
        <f t="shared" si="2"/>
        <v>45.534150612959721</v>
      </c>
      <c r="E98" s="22">
        <v>52</v>
      </c>
      <c r="F98" s="22">
        <v>1142</v>
      </c>
      <c r="G98" s="22">
        <f t="shared" si="3"/>
        <v>3</v>
      </c>
      <c r="H98" s="21">
        <f>G98*summary!$D$21/K_7!$G$118</f>
        <v>44762.49</v>
      </c>
      <c r="J98" s="9"/>
      <c r="K98" s="9"/>
      <c r="L98" s="9"/>
      <c r="M98" s="9"/>
      <c r="N98" s="9"/>
      <c r="O98" s="125"/>
    </row>
    <row r="99" spans="1:15" x14ac:dyDescent="0.2">
      <c r="A99" s="19"/>
      <c r="B99" s="96" t="s">
        <v>248</v>
      </c>
      <c r="C99" s="20" t="s">
        <v>430</v>
      </c>
      <c r="D99" s="21">
        <f t="shared" si="2"/>
        <v>49.079754601226995</v>
      </c>
      <c r="E99" s="22">
        <v>8</v>
      </c>
      <c r="F99" s="22">
        <v>163</v>
      </c>
      <c r="G99" s="22">
        <f t="shared" si="3"/>
        <v>3</v>
      </c>
      <c r="H99" s="21">
        <f>G99*summary!$D$21/K_7!$G$118</f>
        <v>44762.49</v>
      </c>
      <c r="J99" s="9"/>
      <c r="K99" s="9"/>
      <c r="L99" s="9"/>
      <c r="M99" s="9"/>
      <c r="N99" s="9"/>
      <c r="O99" s="125"/>
    </row>
    <row r="100" spans="1:15" x14ac:dyDescent="0.2">
      <c r="A100" s="19"/>
      <c r="B100" s="96" t="s">
        <v>249</v>
      </c>
      <c r="C100" s="20" t="s">
        <v>431</v>
      </c>
      <c r="D100" s="21">
        <f t="shared" si="2"/>
        <v>66.037735849056602</v>
      </c>
      <c r="E100" s="22">
        <v>21</v>
      </c>
      <c r="F100" s="22">
        <v>318</v>
      </c>
      <c r="G100" s="22">
        <f t="shared" si="3"/>
        <v>3</v>
      </c>
      <c r="H100" s="21">
        <f>G100*summary!$D$21/K_7!$G$118</f>
        <v>44762.49</v>
      </c>
      <c r="J100" s="9"/>
      <c r="K100" s="9"/>
      <c r="L100" s="9"/>
      <c r="M100" s="9"/>
      <c r="N100" s="9"/>
      <c r="O100" s="125"/>
    </row>
    <row r="101" spans="1:15" x14ac:dyDescent="0.2">
      <c r="A101" s="19"/>
      <c r="B101" s="96" t="s">
        <v>250</v>
      </c>
      <c r="C101" s="20" t="s">
        <v>432</v>
      </c>
      <c r="D101" s="21">
        <f t="shared" si="2"/>
        <v>29.739776951672862</v>
      </c>
      <c r="E101" s="22">
        <v>24</v>
      </c>
      <c r="F101" s="22">
        <v>807</v>
      </c>
      <c r="G101" s="22">
        <f t="shared" si="3"/>
        <v>3</v>
      </c>
      <c r="H101" s="21">
        <f>G101*summary!$D$21/K_7!$G$118</f>
        <v>44762.49</v>
      </c>
      <c r="J101" s="9"/>
      <c r="K101" s="9"/>
      <c r="L101" s="9"/>
      <c r="M101" s="9"/>
      <c r="N101" s="9"/>
      <c r="O101" s="125"/>
    </row>
    <row r="102" spans="1:15" x14ac:dyDescent="0.2">
      <c r="A102" s="19"/>
      <c r="B102" s="96" t="s">
        <v>251</v>
      </c>
      <c r="C102" s="20" t="s">
        <v>433</v>
      </c>
      <c r="D102" s="21">
        <f t="shared" si="2"/>
        <v>34.739454094292803</v>
      </c>
      <c r="E102" s="22">
        <v>56</v>
      </c>
      <c r="F102" s="22">
        <v>1612</v>
      </c>
      <c r="G102" s="22">
        <f t="shared" si="3"/>
        <v>3</v>
      </c>
      <c r="H102" s="21">
        <f>G102*summary!$D$21/K_7!$G$118</f>
        <v>44762.49</v>
      </c>
      <c r="J102" s="9"/>
      <c r="K102" s="9"/>
      <c r="L102" s="9"/>
      <c r="M102" s="9"/>
      <c r="N102" s="9"/>
      <c r="O102" s="125"/>
    </row>
    <row r="103" spans="1:15" x14ac:dyDescent="0.2">
      <c r="A103" s="19"/>
      <c r="B103" s="96" t="s">
        <v>252</v>
      </c>
      <c r="C103" s="20" t="s">
        <v>434</v>
      </c>
      <c r="D103" s="21">
        <f t="shared" si="2"/>
        <v>38.632986627043088</v>
      </c>
      <c r="E103" s="22">
        <v>26</v>
      </c>
      <c r="F103" s="22">
        <v>673</v>
      </c>
      <c r="G103" s="22">
        <f t="shared" si="3"/>
        <v>3</v>
      </c>
      <c r="H103" s="21">
        <f>G103*summary!$D$21/K_7!$G$118</f>
        <v>44762.49</v>
      </c>
      <c r="J103" s="9"/>
      <c r="K103" s="9"/>
      <c r="L103" s="9"/>
      <c r="M103" s="9"/>
      <c r="N103" s="9"/>
      <c r="O103" s="125"/>
    </row>
    <row r="104" spans="1:15" x14ac:dyDescent="0.2">
      <c r="A104" s="33"/>
      <c r="B104" s="97" t="s">
        <v>253</v>
      </c>
      <c r="C104" s="34" t="s">
        <v>435</v>
      </c>
      <c r="D104" s="35">
        <f t="shared" si="2"/>
        <v>0</v>
      </c>
      <c r="E104" s="36">
        <v>0</v>
      </c>
      <c r="F104" s="36">
        <v>21</v>
      </c>
      <c r="G104" s="36">
        <f t="shared" si="3"/>
        <v>15</v>
      </c>
      <c r="H104" s="35">
        <f>G104*summary!$D$21/K_7!$G$118</f>
        <v>223812.45</v>
      </c>
      <c r="J104" s="9"/>
      <c r="K104" s="9"/>
      <c r="L104" s="9"/>
      <c r="M104" s="9"/>
      <c r="N104" s="9"/>
      <c r="O104" s="125"/>
    </row>
    <row r="105" spans="1:15" x14ac:dyDescent="0.2">
      <c r="A105" s="82" t="s">
        <v>140</v>
      </c>
      <c r="B105" s="95" t="s">
        <v>235</v>
      </c>
      <c r="C105" s="30" t="s">
        <v>515</v>
      </c>
      <c r="D105" s="31">
        <f t="shared" si="2"/>
        <v>43.236565781346513</v>
      </c>
      <c r="E105" s="32">
        <v>70</v>
      </c>
      <c r="F105" s="32">
        <v>1619</v>
      </c>
      <c r="G105" s="32">
        <f t="shared" si="3"/>
        <v>3</v>
      </c>
      <c r="H105" s="31">
        <f>G105*summary!$D$21/K_7!$G$118</f>
        <v>44762.49</v>
      </c>
      <c r="J105" s="9"/>
      <c r="K105" s="9"/>
      <c r="L105" s="9"/>
      <c r="M105" s="9"/>
      <c r="N105" s="9"/>
      <c r="O105" s="125"/>
    </row>
    <row r="106" spans="1:15" x14ac:dyDescent="0.2">
      <c r="A106" s="80"/>
      <c r="B106" s="96" t="s">
        <v>236</v>
      </c>
      <c r="C106" s="20" t="s">
        <v>516</v>
      </c>
      <c r="D106" s="21">
        <f t="shared" si="2"/>
        <v>55.72998430141287</v>
      </c>
      <c r="E106" s="22">
        <v>71</v>
      </c>
      <c r="F106" s="22">
        <v>1274</v>
      </c>
      <c r="G106" s="22">
        <f t="shared" si="3"/>
        <v>3</v>
      </c>
      <c r="H106" s="21">
        <f>G106*summary!$D$21/K_7!$G$118</f>
        <v>44762.49</v>
      </c>
      <c r="J106" s="9"/>
      <c r="K106" s="9"/>
      <c r="L106" s="9"/>
      <c r="M106" s="9"/>
      <c r="N106" s="9"/>
      <c r="O106" s="125"/>
    </row>
    <row r="107" spans="1:15" x14ac:dyDescent="0.2">
      <c r="A107" s="80"/>
      <c r="B107" s="96" t="s">
        <v>237</v>
      </c>
      <c r="C107" s="20" t="s">
        <v>517</v>
      </c>
      <c r="D107" s="21">
        <f t="shared" si="2"/>
        <v>51.104972375690608</v>
      </c>
      <c r="E107" s="22">
        <v>37</v>
      </c>
      <c r="F107" s="22">
        <v>724</v>
      </c>
      <c r="G107" s="22">
        <f t="shared" si="3"/>
        <v>3</v>
      </c>
      <c r="H107" s="21">
        <f>G107*summary!$D$21/K_7!$G$118</f>
        <v>44762.49</v>
      </c>
      <c r="J107" s="9"/>
      <c r="K107" s="9"/>
      <c r="L107" s="9"/>
      <c r="M107" s="9"/>
      <c r="N107" s="9"/>
      <c r="O107" s="125"/>
    </row>
    <row r="108" spans="1:15" x14ac:dyDescent="0.2">
      <c r="A108" s="80"/>
      <c r="B108" s="96" t="s">
        <v>238</v>
      </c>
      <c r="C108" s="20" t="s">
        <v>518</v>
      </c>
      <c r="D108" s="21">
        <f t="shared" si="2"/>
        <v>58.743169398907106</v>
      </c>
      <c r="E108" s="22">
        <v>43</v>
      </c>
      <c r="F108" s="22">
        <v>732</v>
      </c>
      <c r="G108" s="22">
        <f t="shared" si="3"/>
        <v>3</v>
      </c>
      <c r="H108" s="21">
        <f>G108*summary!$D$21/K_7!$G$118</f>
        <v>44762.49</v>
      </c>
      <c r="J108" s="9"/>
      <c r="K108" s="9"/>
      <c r="L108" s="9"/>
      <c r="M108" s="9"/>
      <c r="N108" s="9"/>
      <c r="O108" s="125"/>
    </row>
    <row r="109" spans="1:15" x14ac:dyDescent="0.2">
      <c r="A109" s="83"/>
      <c r="B109" s="96" t="s">
        <v>239</v>
      </c>
      <c r="C109" s="20" t="s">
        <v>519</v>
      </c>
      <c r="D109" s="21">
        <f t="shared" si="2"/>
        <v>20.594965675057207</v>
      </c>
      <c r="E109" s="22">
        <v>9</v>
      </c>
      <c r="F109" s="22">
        <v>437</v>
      </c>
      <c r="G109" s="22">
        <f t="shared" si="3"/>
        <v>6</v>
      </c>
      <c r="H109" s="21">
        <f>G109*summary!$D$21/K_7!$G$118</f>
        <v>89524.98</v>
      </c>
      <c r="J109" s="9"/>
      <c r="K109" s="9"/>
      <c r="L109" s="9"/>
      <c r="M109" s="9"/>
      <c r="N109" s="9"/>
      <c r="O109" s="125"/>
    </row>
    <row r="110" spans="1:15" x14ac:dyDescent="0.2">
      <c r="A110" s="80"/>
      <c r="B110" s="98" t="s">
        <v>240</v>
      </c>
      <c r="C110" s="26" t="s">
        <v>520</v>
      </c>
      <c r="D110" s="27">
        <f t="shared" si="2"/>
        <v>43.343653250773997</v>
      </c>
      <c r="E110" s="28">
        <v>14</v>
      </c>
      <c r="F110" s="28">
        <v>323</v>
      </c>
      <c r="G110" s="28">
        <f t="shared" si="3"/>
        <v>3</v>
      </c>
      <c r="H110" s="27">
        <f>G110*summary!$D$21/K_7!$G$118</f>
        <v>44762.49</v>
      </c>
      <c r="J110" s="9"/>
      <c r="K110" s="9"/>
      <c r="L110" s="9"/>
      <c r="M110" s="9"/>
      <c r="N110" s="9"/>
      <c r="O110" s="125"/>
    </row>
    <row r="111" spans="1:15" x14ac:dyDescent="0.2">
      <c r="A111" s="29" t="s">
        <v>138</v>
      </c>
      <c r="B111" s="95" t="s">
        <v>215</v>
      </c>
      <c r="C111" s="30" t="s">
        <v>521</v>
      </c>
      <c r="D111" s="31">
        <f t="shared" si="2"/>
        <v>41.871921182266007</v>
      </c>
      <c r="E111" s="32">
        <v>68</v>
      </c>
      <c r="F111" s="32">
        <v>1624</v>
      </c>
      <c r="G111" s="32">
        <f t="shared" si="3"/>
        <v>3</v>
      </c>
      <c r="H111" s="31">
        <f>G111*summary!$D$21/K_7!$G$118</f>
        <v>44762.49</v>
      </c>
      <c r="J111" s="9"/>
      <c r="K111" s="9"/>
      <c r="L111" s="9"/>
      <c r="M111" s="9"/>
      <c r="N111" s="9"/>
      <c r="O111" s="125"/>
    </row>
    <row r="112" spans="1:15" x14ac:dyDescent="0.2">
      <c r="A112" s="19"/>
      <c r="B112" s="96" t="s">
        <v>216</v>
      </c>
      <c r="C112" s="20" t="s">
        <v>522</v>
      </c>
      <c r="D112" s="21">
        <f t="shared" si="2"/>
        <v>24.464831804281346</v>
      </c>
      <c r="E112" s="22">
        <v>16</v>
      </c>
      <c r="F112" s="22">
        <v>654</v>
      </c>
      <c r="G112" s="22">
        <f t="shared" si="3"/>
        <v>3</v>
      </c>
      <c r="H112" s="21">
        <f>G112*summary!$D$21/K_7!$G$118</f>
        <v>44762.49</v>
      </c>
      <c r="J112" s="9"/>
      <c r="K112" s="9"/>
      <c r="L112" s="9"/>
      <c r="M112" s="9"/>
      <c r="N112" s="9"/>
      <c r="O112" s="125"/>
    </row>
    <row r="113" spans="1:15" x14ac:dyDescent="0.2">
      <c r="A113" s="19"/>
      <c r="B113" s="96" t="s">
        <v>217</v>
      </c>
      <c r="C113" s="20" t="s">
        <v>523</v>
      </c>
      <c r="D113" s="21">
        <f t="shared" si="2"/>
        <v>14.720314033366044</v>
      </c>
      <c r="E113" s="22">
        <v>15</v>
      </c>
      <c r="F113" s="22">
        <v>1019</v>
      </c>
      <c r="G113" s="22">
        <f t="shared" si="3"/>
        <v>12</v>
      </c>
      <c r="H113" s="21">
        <f>G113*summary!$D$21/K_7!$G$118</f>
        <v>179049.96</v>
      </c>
      <c r="J113" s="9"/>
      <c r="K113" s="9"/>
      <c r="L113" s="9"/>
      <c r="M113" s="9"/>
      <c r="N113" s="9"/>
      <c r="O113" s="125"/>
    </row>
    <row r="114" spans="1:15" x14ac:dyDescent="0.2">
      <c r="A114" s="19"/>
      <c r="B114" s="96" t="s">
        <v>218</v>
      </c>
      <c r="C114" s="20" t="s">
        <v>524</v>
      </c>
      <c r="D114" s="21">
        <f t="shared" si="2"/>
        <v>40.909090909090907</v>
      </c>
      <c r="E114" s="22">
        <v>54</v>
      </c>
      <c r="F114" s="22">
        <v>1320</v>
      </c>
      <c r="G114" s="22">
        <f t="shared" si="3"/>
        <v>3</v>
      </c>
      <c r="H114" s="21">
        <f>G114*summary!$D$21/K_7!$G$118</f>
        <v>44762.49</v>
      </c>
      <c r="J114" s="9"/>
      <c r="K114" s="9"/>
      <c r="L114" s="9"/>
      <c r="M114" s="9"/>
      <c r="N114" s="9"/>
      <c r="O114" s="125"/>
    </row>
    <row r="115" spans="1:15" x14ac:dyDescent="0.2">
      <c r="A115" s="19"/>
      <c r="B115" s="96" t="s">
        <v>219</v>
      </c>
      <c r="C115" s="20" t="s">
        <v>525</v>
      </c>
      <c r="D115" s="91">
        <f t="shared" si="2"/>
        <v>57.00712589073634</v>
      </c>
      <c r="E115" s="85">
        <v>48</v>
      </c>
      <c r="F115" s="85">
        <v>842</v>
      </c>
      <c r="G115" s="22">
        <f t="shared" si="3"/>
        <v>3</v>
      </c>
      <c r="H115" s="21">
        <f>G115*summary!$D$21/K_7!$G$118</f>
        <v>44762.49</v>
      </c>
      <c r="J115" s="9"/>
      <c r="K115" s="9"/>
      <c r="L115" s="9"/>
      <c r="M115" s="9"/>
      <c r="N115" s="9"/>
      <c r="O115" s="125"/>
    </row>
    <row r="116" spans="1:15" x14ac:dyDescent="0.2">
      <c r="A116" s="19"/>
      <c r="B116" s="96" t="s">
        <v>220</v>
      </c>
      <c r="C116" s="20" t="s">
        <v>526</v>
      </c>
      <c r="D116" s="21">
        <f t="shared" si="2"/>
        <v>37.906137184115522</v>
      </c>
      <c r="E116" s="86">
        <v>63</v>
      </c>
      <c r="F116" s="20">
        <v>1662</v>
      </c>
      <c r="G116" s="22">
        <f t="shared" si="3"/>
        <v>3</v>
      </c>
      <c r="H116" s="21">
        <f>G116*summary!$D$21/K_7!$G$118</f>
        <v>44762.49</v>
      </c>
      <c r="J116" s="9"/>
      <c r="K116" s="9"/>
      <c r="L116" s="9"/>
      <c r="M116" s="9"/>
      <c r="N116" s="9"/>
      <c r="O116" s="125"/>
    </row>
    <row r="117" spans="1:15" x14ac:dyDescent="0.2">
      <c r="A117" s="33"/>
      <c r="B117" s="97" t="s">
        <v>221</v>
      </c>
      <c r="C117" s="34" t="s">
        <v>527</v>
      </c>
      <c r="D117" s="27">
        <f t="shared" si="2"/>
        <v>49.281314168377826</v>
      </c>
      <c r="E117" s="87">
        <v>24</v>
      </c>
      <c r="F117" s="26">
        <v>487</v>
      </c>
      <c r="G117" s="22">
        <f t="shared" si="3"/>
        <v>3</v>
      </c>
      <c r="H117" s="27">
        <f>G117*summary!$D$21/K_7!$G$118</f>
        <v>44762.49</v>
      </c>
      <c r="J117" s="9"/>
      <c r="K117" s="9"/>
      <c r="L117" s="9"/>
      <c r="M117" s="9"/>
      <c r="N117" s="9"/>
      <c r="O117" s="125"/>
    </row>
    <row r="118" spans="1:15" ht="21.75" thickBot="1" x14ac:dyDescent="0.25">
      <c r="D118" s="88"/>
      <c r="E118" s="89"/>
      <c r="F118" s="88"/>
      <c r="G118" s="90">
        <f>SUM(G4:G117)</f>
        <v>675</v>
      </c>
      <c r="H118" s="99">
        <f>SUM(H4:H117)</f>
        <v>10071560.250000019</v>
      </c>
      <c r="J118" s="9"/>
      <c r="K118" s="9"/>
      <c r="L118" s="9"/>
      <c r="M118" s="9"/>
      <c r="N118" s="9"/>
      <c r="O118" s="125"/>
    </row>
    <row r="119" spans="1:15" ht="21.75" thickTop="1" x14ac:dyDescent="0.2">
      <c r="J119" s="9"/>
      <c r="K119" s="9"/>
      <c r="L119" s="9"/>
      <c r="M119" s="9"/>
      <c r="N119" s="9"/>
    </row>
  </sheetData>
  <mergeCells count="1">
    <mergeCell ref="N18:N2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19"/>
  <sheetViews>
    <sheetView topLeftCell="C10" workbookViewId="0">
      <selection activeCell="H7" sqref="H7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6" ht="30.75" customHeight="1" x14ac:dyDescent="0.2">
      <c r="A1" s="43" t="s">
        <v>385</v>
      </c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94" t="s">
        <v>376</v>
      </c>
      <c r="C3" s="13" t="s">
        <v>144</v>
      </c>
      <c r="D3" s="13" t="s">
        <v>282</v>
      </c>
      <c r="E3" s="79" t="s">
        <v>283</v>
      </c>
      <c r="F3" s="13" t="s">
        <v>284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6" x14ac:dyDescent="0.2">
      <c r="A4" s="29" t="s">
        <v>142</v>
      </c>
      <c r="B4" s="95" t="s">
        <v>254</v>
      </c>
      <c r="C4" s="30" t="s">
        <v>417</v>
      </c>
      <c r="D4" s="31">
        <f>E4*100/F4</f>
        <v>83.691258211217786</v>
      </c>
      <c r="E4" s="32">
        <v>6625</v>
      </c>
      <c r="F4" s="32">
        <v>7916</v>
      </c>
      <c r="G4" s="32">
        <f>IF(D4&gt;=88.7,15,IF(D4&gt;=84.45,12,IF(D4&gt;=80.2,9,IF(D4&gt;=75.95,6,3))))</f>
        <v>9</v>
      </c>
      <c r="H4" s="31">
        <f>summary!$D$22*K_8!G4/K_8!$G$118</f>
        <v>99064.527049180324</v>
      </c>
      <c r="O4" s="25"/>
      <c r="P4" s="9">
        <v>9</v>
      </c>
    </row>
    <row r="5" spans="1:16" x14ac:dyDescent="0.2">
      <c r="A5" s="19"/>
      <c r="B5" s="96" t="s">
        <v>255</v>
      </c>
      <c r="C5" s="20" t="s">
        <v>418</v>
      </c>
      <c r="D5" s="21">
        <f t="shared" ref="D5:D68" si="0">E5*100/F5</f>
        <v>84.391143911439116</v>
      </c>
      <c r="E5" s="22">
        <v>2287</v>
      </c>
      <c r="F5" s="22">
        <v>2710</v>
      </c>
      <c r="G5" s="22">
        <f t="shared" ref="G5:G68" si="1">IF(D5&gt;=88.7,15,IF(D5&gt;=84.45,12,IF(D5&gt;=80.2,9,IF(D5&gt;=75.95,6,3))))</f>
        <v>9</v>
      </c>
      <c r="H5" s="21">
        <f>summary!$D$22*K_8!G5/K_8!$G$118</f>
        <v>99064.527049180324</v>
      </c>
      <c r="O5" s="25"/>
      <c r="P5" s="9">
        <v>9</v>
      </c>
    </row>
    <row r="6" spans="1:16" x14ac:dyDescent="0.2">
      <c r="A6" s="19"/>
      <c r="B6" s="96" t="s">
        <v>256</v>
      </c>
      <c r="C6" s="20" t="s">
        <v>419</v>
      </c>
      <c r="D6" s="21">
        <f t="shared" si="0"/>
        <v>70.409783989834821</v>
      </c>
      <c r="E6" s="22">
        <v>4433</v>
      </c>
      <c r="F6" s="22">
        <v>6296</v>
      </c>
      <c r="G6" s="22">
        <f t="shared" si="1"/>
        <v>3</v>
      </c>
      <c r="H6" s="21">
        <f>summary!$D$22*K_8!G6/K_8!$G$118</f>
        <v>33021.509016393444</v>
      </c>
      <c r="O6" s="25"/>
      <c r="P6" s="9">
        <v>3</v>
      </c>
    </row>
    <row r="7" spans="1:16" x14ac:dyDescent="0.2">
      <c r="A7" s="19"/>
      <c r="B7" s="96" t="s">
        <v>257</v>
      </c>
      <c r="C7" s="20" t="s">
        <v>420</v>
      </c>
      <c r="D7" s="21">
        <f t="shared" si="0"/>
        <v>82.232044198895025</v>
      </c>
      <c r="E7" s="22">
        <v>3721</v>
      </c>
      <c r="F7" s="22">
        <v>4525</v>
      </c>
      <c r="G7" s="22">
        <f t="shared" si="1"/>
        <v>9</v>
      </c>
      <c r="H7" s="21">
        <f>summary!$D$22*K_8!G7/K_8!$G$118</f>
        <v>99064.527049180324</v>
      </c>
      <c r="O7" s="25"/>
      <c r="P7" s="9">
        <v>9</v>
      </c>
    </row>
    <row r="8" spans="1:16" x14ac:dyDescent="0.2">
      <c r="A8" s="19"/>
      <c r="B8" s="96" t="s">
        <v>258</v>
      </c>
      <c r="C8" s="20" t="s">
        <v>421</v>
      </c>
      <c r="D8" s="21">
        <f t="shared" si="0"/>
        <v>70.329670329670336</v>
      </c>
      <c r="E8" s="22">
        <v>64</v>
      </c>
      <c r="F8" s="22">
        <v>91</v>
      </c>
      <c r="G8" s="22">
        <f t="shared" si="1"/>
        <v>3</v>
      </c>
      <c r="H8" s="21">
        <f>summary!$D$22*K_8!G8/K_8!$G$118</f>
        <v>33021.509016393444</v>
      </c>
      <c r="O8" s="25"/>
      <c r="P8" s="9">
        <v>3</v>
      </c>
    </row>
    <row r="9" spans="1:16" x14ac:dyDescent="0.2">
      <c r="A9" s="33"/>
      <c r="B9" s="97" t="s">
        <v>259</v>
      </c>
      <c r="C9" s="34" t="s">
        <v>422</v>
      </c>
      <c r="D9" s="35">
        <f t="shared" si="0"/>
        <v>73.573573573573569</v>
      </c>
      <c r="E9" s="36">
        <v>1715</v>
      </c>
      <c r="F9" s="36">
        <v>2331</v>
      </c>
      <c r="G9" s="36">
        <f t="shared" si="1"/>
        <v>3</v>
      </c>
      <c r="H9" s="35">
        <f>summary!$D$22*K_8!G9/K_8!$G$118</f>
        <v>33021.509016393444</v>
      </c>
      <c r="O9" s="25"/>
      <c r="P9" s="9">
        <v>3</v>
      </c>
    </row>
    <row r="10" spans="1:16" x14ac:dyDescent="0.2">
      <c r="A10" s="82" t="s">
        <v>135</v>
      </c>
      <c r="B10" s="95" t="s">
        <v>146</v>
      </c>
      <c r="C10" s="30" t="s">
        <v>436</v>
      </c>
      <c r="D10" s="31">
        <f t="shared" si="0"/>
        <v>70.116932071697818</v>
      </c>
      <c r="E10" s="32">
        <v>18229</v>
      </c>
      <c r="F10" s="32">
        <v>25998</v>
      </c>
      <c r="G10" s="32">
        <f t="shared" si="1"/>
        <v>3</v>
      </c>
      <c r="H10" s="31">
        <f>summary!$D$22*K_8!G10/K_8!$G$118</f>
        <v>33021.509016393444</v>
      </c>
      <c r="O10" s="25"/>
      <c r="P10" s="9">
        <v>3</v>
      </c>
    </row>
    <row r="11" spans="1:16" x14ac:dyDescent="0.2">
      <c r="A11" s="80"/>
      <c r="B11" s="96" t="s">
        <v>147</v>
      </c>
      <c r="C11" s="20" t="s">
        <v>437</v>
      </c>
      <c r="D11" s="21">
        <f t="shared" si="0"/>
        <v>84.004007346802467</v>
      </c>
      <c r="E11" s="22">
        <v>5031</v>
      </c>
      <c r="F11" s="22">
        <v>5989</v>
      </c>
      <c r="G11" s="22">
        <f t="shared" si="1"/>
        <v>9</v>
      </c>
      <c r="H11" s="21">
        <f>summary!$D$22*K_8!G11/K_8!$G$118</f>
        <v>99064.527049180324</v>
      </c>
      <c r="O11" s="25"/>
      <c r="P11" s="9">
        <v>9</v>
      </c>
    </row>
    <row r="12" spans="1:16" x14ac:dyDescent="0.2">
      <c r="A12" s="80"/>
      <c r="B12" s="96" t="s">
        <v>148</v>
      </c>
      <c r="C12" s="20" t="s">
        <v>438</v>
      </c>
      <c r="D12" s="21">
        <f t="shared" si="0"/>
        <v>87.341122095262548</v>
      </c>
      <c r="E12" s="22">
        <v>6803</v>
      </c>
      <c r="F12" s="22">
        <v>7789</v>
      </c>
      <c r="G12" s="22">
        <f t="shared" si="1"/>
        <v>12</v>
      </c>
      <c r="H12" s="21">
        <f>summary!$D$22*K_8!G12/K_8!$G$118</f>
        <v>132086.03606557377</v>
      </c>
      <c r="O12" s="25">
        <v>53.571428571428569</v>
      </c>
      <c r="P12" s="9">
        <v>12</v>
      </c>
    </row>
    <row r="13" spans="1:16" x14ac:dyDescent="0.2">
      <c r="A13" s="80"/>
      <c r="B13" s="96" t="s">
        <v>149</v>
      </c>
      <c r="C13" s="20" t="s">
        <v>439</v>
      </c>
      <c r="D13" s="21">
        <f t="shared" si="0"/>
        <v>69.854721549636807</v>
      </c>
      <c r="E13" s="22">
        <v>5770</v>
      </c>
      <c r="F13" s="22">
        <v>8260</v>
      </c>
      <c r="G13" s="22">
        <f t="shared" si="1"/>
        <v>3</v>
      </c>
      <c r="H13" s="21">
        <f>summary!$D$22*K_8!G13/K_8!$G$118</f>
        <v>33021.509016393444</v>
      </c>
      <c r="J13" s="23" t="s">
        <v>373</v>
      </c>
      <c r="K13" s="24">
        <f>AVERAGE(O12:O117)</f>
        <v>80.202336233134218</v>
      </c>
      <c r="L13" s="9"/>
      <c r="M13" s="9"/>
      <c r="N13" s="9"/>
      <c r="O13" s="25">
        <v>55.154639175257735</v>
      </c>
      <c r="P13" s="9">
        <v>3</v>
      </c>
    </row>
    <row r="14" spans="1:16" x14ac:dyDescent="0.2">
      <c r="A14" s="80"/>
      <c r="B14" s="96" t="s">
        <v>150</v>
      </c>
      <c r="C14" s="20" t="s">
        <v>440</v>
      </c>
      <c r="D14" s="21">
        <f t="shared" si="0"/>
        <v>80.136086904619788</v>
      </c>
      <c r="E14" s="22">
        <v>6713</v>
      </c>
      <c r="F14" s="22">
        <v>8377</v>
      </c>
      <c r="G14" s="22">
        <f t="shared" si="1"/>
        <v>6</v>
      </c>
      <c r="H14" s="21">
        <f>summary!$D$22*K_8!G14/K_8!$G$118</f>
        <v>66043.018032786887</v>
      </c>
      <c r="J14" s="23" t="s">
        <v>374</v>
      </c>
      <c r="K14" s="24">
        <f>STDEV(O12:O117)</f>
        <v>8.4970685700027992</v>
      </c>
      <c r="L14" s="9"/>
      <c r="M14" s="9"/>
      <c r="N14" s="9"/>
      <c r="O14" s="25">
        <v>59.224985540775016</v>
      </c>
      <c r="P14" s="9">
        <v>6</v>
      </c>
    </row>
    <row r="15" spans="1:16" x14ac:dyDescent="0.2">
      <c r="A15" s="80"/>
      <c r="B15" s="96" t="s">
        <v>151</v>
      </c>
      <c r="C15" s="20" t="s">
        <v>441</v>
      </c>
      <c r="D15" s="21">
        <f t="shared" si="0"/>
        <v>78.525503643377618</v>
      </c>
      <c r="E15" s="22">
        <v>5496</v>
      </c>
      <c r="F15" s="22">
        <v>6999</v>
      </c>
      <c r="G15" s="22">
        <f t="shared" si="1"/>
        <v>6</v>
      </c>
      <c r="H15" s="21">
        <f>summary!$D$22*K_8!G15/K_8!$G$118</f>
        <v>66043.018032786887</v>
      </c>
      <c r="J15" s="23" t="s">
        <v>375</v>
      </c>
      <c r="K15" s="24">
        <f>K14/2</f>
        <v>4.2485342850013996</v>
      </c>
      <c r="L15" s="9"/>
      <c r="M15" s="9"/>
      <c r="N15" s="9"/>
      <c r="O15" s="25">
        <v>62.844036697247709</v>
      </c>
      <c r="P15" s="9">
        <v>6</v>
      </c>
    </row>
    <row r="16" spans="1:16" x14ac:dyDescent="0.2">
      <c r="A16" s="80"/>
      <c r="B16" s="96" t="s">
        <v>152</v>
      </c>
      <c r="C16" s="20" t="s">
        <v>442</v>
      </c>
      <c r="D16" s="21">
        <f t="shared" si="0"/>
        <v>82.82009724473258</v>
      </c>
      <c r="E16" s="22">
        <v>4599</v>
      </c>
      <c r="F16" s="22">
        <v>5553</v>
      </c>
      <c r="G16" s="22">
        <f t="shared" si="1"/>
        <v>9</v>
      </c>
      <c r="H16" s="21">
        <f>summary!$D$22*K_8!G16/K_8!$G$118</f>
        <v>99064.527049180324</v>
      </c>
      <c r="J16" s="9"/>
      <c r="K16" s="9"/>
      <c r="L16" s="9"/>
      <c r="M16" s="9"/>
      <c r="N16" s="9"/>
      <c r="O16" s="25">
        <v>65.154639175257728</v>
      </c>
      <c r="P16" s="9">
        <v>9</v>
      </c>
    </row>
    <row r="17" spans="1:16" x14ac:dyDescent="0.2">
      <c r="A17" s="80"/>
      <c r="B17" s="96" t="s">
        <v>153</v>
      </c>
      <c r="C17" s="20" t="s">
        <v>443</v>
      </c>
      <c r="D17" s="21">
        <f t="shared" si="0"/>
        <v>55.154639175257735</v>
      </c>
      <c r="E17" s="22">
        <v>107</v>
      </c>
      <c r="F17" s="22">
        <v>194</v>
      </c>
      <c r="G17" s="22">
        <f t="shared" si="1"/>
        <v>3</v>
      </c>
      <c r="H17" s="21">
        <f>summary!$D$22*K_8!G17/K_8!$G$118</f>
        <v>33021.509016393444</v>
      </c>
      <c r="J17" s="9"/>
      <c r="K17" s="9"/>
      <c r="L17" s="9"/>
      <c r="M17" s="9"/>
      <c r="N17" s="9"/>
      <c r="O17" s="25">
        <v>65.237020316027085</v>
      </c>
      <c r="P17" s="9">
        <v>3</v>
      </c>
    </row>
    <row r="18" spans="1:16" x14ac:dyDescent="0.2">
      <c r="A18" s="80"/>
      <c r="B18" s="96" t="s">
        <v>154</v>
      </c>
      <c r="C18" s="20" t="s">
        <v>444</v>
      </c>
      <c r="D18" s="21">
        <f t="shared" si="0"/>
        <v>80.985915492957744</v>
      </c>
      <c r="E18" s="22">
        <v>345</v>
      </c>
      <c r="F18" s="22">
        <v>426</v>
      </c>
      <c r="G18" s="22">
        <f t="shared" si="1"/>
        <v>9</v>
      </c>
      <c r="H18" s="21">
        <f>summary!$D$22*K_8!G18/K_8!$G$118</f>
        <v>99064.527049180324</v>
      </c>
      <c r="J18" s="9">
        <v>15</v>
      </c>
      <c r="K18" s="25">
        <f>K19+K15</f>
        <v>88.699404803137014</v>
      </c>
      <c r="L18" s="9"/>
      <c r="M18" s="9"/>
      <c r="N18" s="289" t="s">
        <v>378</v>
      </c>
      <c r="O18" s="25">
        <v>65.606993840651697</v>
      </c>
      <c r="P18" s="9">
        <v>9</v>
      </c>
    </row>
    <row r="19" spans="1:16" x14ac:dyDescent="0.2">
      <c r="A19" s="80"/>
      <c r="B19" s="96" t="s">
        <v>155</v>
      </c>
      <c r="C19" s="20" t="s">
        <v>445</v>
      </c>
      <c r="D19" s="21">
        <f t="shared" si="0"/>
        <v>81.038961038961034</v>
      </c>
      <c r="E19" s="22">
        <v>312</v>
      </c>
      <c r="F19" s="22">
        <v>385</v>
      </c>
      <c r="G19" s="22">
        <f t="shared" si="1"/>
        <v>9</v>
      </c>
      <c r="H19" s="21">
        <f>summary!$D$22*K_8!G19/K_8!$G$118</f>
        <v>99064.527049180324</v>
      </c>
      <c r="J19" s="9">
        <v>12</v>
      </c>
      <c r="K19" s="25">
        <f>K20+K15</f>
        <v>84.450870518135616</v>
      </c>
      <c r="L19" s="9"/>
      <c r="M19" s="9"/>
      <c r="N19" s="289"/>
      <c r="O19" s="25">
        <v>66.639170398303094</v>
      </c>
      <c r="P19" s="9">
        <v>9</v>
      </c>
    </row>
    <row r="20" spans="1:16" x14ac:dyDescent="0.2">
      <c r="A20" s="80"/>
      <c r="B20" s="96" t="s">
        <v>156</v>
      </c>
      <c r="C20" s="20" t="s">
        <v>446</v>
      </c>
      <c r="D20" s="21">
        <f t="shared" si="0"/>
        <v>70.254403131115467</v>
      </c>
      <c r="E20" s="22">
        <v>359</v>
      </c>
      <c r="F20" s="22">
        <v>511</v>
      </c>
      <c r="G20" s="22">
        <f t="shared" si="1"/>
        <v>3</v>
      </c>
      <c r="H20" s="21">
        <f>summary!$D$22*K_8!G20/K_8!$G$118</f>
        <v>33021.509016393444</v>
      </c>
      <c r="J20" s="9">
        <v>8</v>
      </c>
      <c r="K20" s="25">
        <f>K13</f>
        <v>80.202336233134218</v>
      </c>
      <c r="L20" s="9"/>
      <c r="M20" s="9"/>
      <c r="N20" s="289"/>
      <c r="O20" s="25">
        <v>68.720379146919427</v>
      </c>
      <c r="P20" s="9">
        <v>3</v>
      </c>
    </row>
    <row r="21" spans="1:16" x14ac:dyDescent="0.2">
      <c r="A21" s="80"/>
      <c r="B21" s="96" t="s">
        <v>157</v>
      </c>
      <c r="C21" s="20" t="s">
        <v>447</v>
      </c>
      <c r="D21" s="21">
        <f t="shared" si="0"/>
        <v>74.824355971896949</v>
      </c>
      <c r="E21" s="22">
        <v>639</v>
      </c>
      <c r="F21" s="22">
        <v>854</v>
      </c>
      <c r="G21" s="22">
        <f t="shared" si="1"/>
        <v>3</v>
      </c>
      <c r="H21" s="21">
        <f>summary!$D$22*K_8!G21/K_8!$G$118</f>
        <v>33021.509016393444</v>
      </c>
      <c r="J21" s="9">
        <v>6</v>
      </c>
      <c r="K21" s="25">
        <f>K20-K15</f>
        <v>75.953801948132821</v>
      </c>
      <c r="L21" s="9"/>
      <c r="M21" s="9"/>
      <c r="N21" s="289"/>
      <c r="O21" s="25">
        <v>69.196428571428569</v>
      </c>
      <c r="P21" s="9">
        <v>3</v>
      </c>
    </row>
    <row r="22" spans="1:16" x14ac:dyDescent="0.2">
      <c r="A22" s="80"/>
      <c r="B22" s="96" t="s">
        <v>158</v>
      </c>
      <c r="C22" s="20" t="s">
        <v>534</v>
      </c>
      <c r="D22" s="21">
        <f t="shared" si="0"/>
        <v>68.720379146919427</v>
      </c>
      <c r="E22" s="22">
        <v>145</v>
      </c>
      <c r="F22" s="22">
        <v>211</v>
      </c>
      <c r="G22" s="22">
        <f t="shared" si="1"/>
        <v>3</v>
      </c>
      <c r="H22" s="21">
        <f>summary!$D$22*K_8!G22/K_8!$G$118</f>
        <v>33021.509016393444</v>
      </c>
      <c r="J22" s="9">
        <v>3</v>
      </c>
      <c r="K22" s="25">
        <f>K21-K15</f>
        <v>71.705267663131423</v>
      </c>
      <c r="L22" s="9"/>
      <c r="M22" s="9"/>
      <c r="N22" s="289"/>
      <c r="O22" s="25">
        <v>69.473684210526315</v>
      </c>
      <c r="P22" s="9">
        <v>3</v>
      </c>
    </row>
    <row r="23" spans="1:16" x14ac:dyDescent="0.2">
      <c r="A23" s="80"/>
      <c r="B23" s="96" t="s">
        <v>159</v>
      </c>
      <c r="C23" s="20" t="s">
        <v>448</v>
      </c>
      <c r="D23" s="21">
        <f t="shared" si="0"/>
        <v>77.922077922077918</v>
      </c>
      <c r="E23" s="22">
        <v>360</v>
      </c>
      <c r="F23" s="22">
        <v>462</v>
      </c>
      <c r="G23" s="22">
        <f t="shared" si="1"/>
        <v>6</v>
      </c>
      <c r="H23" s="21">
        <f>summary!$D$22*K_8!G23/K_8!$G$118</f>
        <v>66043.018032786887</v>
      </c>
      <c r="J23" s="9"/>
      <c r="K23" s="9"/>
      <c r="L23" s="9"/>
      <c r="M23" s="9"/>
      <c r="N23" s="289"/>
      <c r="O23" s="25">
        <v>69.606423588258522</v>
      </c>
      <c r="P23" s="9">
        <v>6</v>
      </c>
    </row>
    <row r="24" spans="1:16" x14ac:dyDescent="0.2">
      <c r="A24" s="80"/>
      <c r="B24" s="96" t="s">
        <v>160</v>
      </c>
      <c r="C24" s="20" t="s">
        <v>449</v>
      </c>
      <c r="D24" s="21">
        <f t="shared" si="0"/>
        <v>72.307692307692307</v>
      </c>
      <c r="E24" s="22">
        <v>141</v>
      </c>
      <c r="F24" s="22">
        <v>195</v>
      </c>
      <c r="G24" s="22">
        <f t="shared" si="1"/>
        <v>3</v>
      </c>
      <c r="H24" s="21">
        <f>summary!$D$22*K_8!G24/K_8!$G$118</f>
        <v>33021.509016393444</v>
      </c>
      <c r="J24" s="9"/>
      <c r="K24" s="9"/>
      <c r="L24" s="9"/>
      <c r="M24" s="9"/>
      <c r="N24" s="289"/>
      <c r="O24" s="25">
        <v>69.854721549636807</v>
      </c>
      <c r="P24" s="9">
        <v>3</v>
      </c>
    </row>
    <row r="25" spans="1:16" x14ac:dyDescent="0.2">
      <c r="A25" s="80"/>
      <c r="B25" s="96" t="s">
        <v>161</v>
      </c>
      <c r="C25" s="20" t="s">
        <v>450</v>
      </c>
      <c r="D25" s="21">
        <f t="shared" si="0"/>
        <v>80.291970802919707</v>
      </c>
      <c r="E25" s="22">
        <v>220</v>
      </c>
      <c r="F25" s="22">
        <v>274</v>
      </c>
      <c r="G25" s="22">
        <f t="shared" si="1"/>
        <v>9</v>
      </c>
      <c r="H25" s="21">
        <f>summary!$D$22*K_8!G25/K_8!$G$118</f>
        <v>99064.527049180324</v>
      </c>
      <c r="J25" s="9"/>
      <c r="K25" s="9"/>
      <c r="L25" s="9"/>
      <c r="M25" s="9"/>
      <c r="N25" s="289"/>
      <c r="O25" s="25">
        <v>70.116932071697818</v>
      </c>
      <c r="P25" s="9">
        <v>9</v>
      </c>
    </row>
    <row r="26" spans="1:16" x14ac:dyDescent="0.2">
      <c r="A26" s="80"/>
      <c r="B26" s="96" t="s">
        <v>162</v>
      </c>
      <c r="C26" s="20" t="s">
        <v>451</v>
      </c>
      <c r="D26" s="21">
        <f t="shared" si="0"/>
        <v>81.849315068493155</v>
      </c>
      <c r="E26" s="22">
        <v>239</v>
      </c>
      <c r="F26" s="22">
        <v>292</v>
      </c>
      <c r="G26" s="22">
        <f t="shared" si="1"/>
        <v>9</v>
      </c>
      <c r="H26" s="21">
        <f>summary!$D$22*K_8!G26/K_8!$G$118</f>
        <v>99064.527049180324</v>
      </c>
      <c r="O26" s="25">
        <v>70.254403131115467</v>
      </c>
      <c r="P26" s="9">
        <v>9</v>
      </c>
    </row>
    <row r="27" spans="1:16" x14ac:dyDescent="0.2">
      <c r="A27" s="80"/>
      <c r="B27" s="96" t="s">
        <v>163</v>
      </c>
      <c r="C27" s="20" t="s">
        <v>452</v>
      </c>
      <c r="D27" s="21">
        <f t="shared" si="0"/>
        <v>78.366762177650429</v>
      </c>
      <c r="E27" s="22">
        <v>547</v>
      </c>
      <c r="F27" s="22">
        <v>698</v>
      </c>
      <c r="G27" s="22">
        <f t="shared" si="1"/>
        <v>6</v>
      </c>
      <c r="H27" s="21">
        <f>summary!$D$22*K_8!G27/K_8!$G$118</f>
        <v>66043.018032786887</v>
      </c>
      <c r="O27" s="25">
        <v>70.329670329670336</v>
      </c>
      <c r="P27" s="9">
        <v>6</v>
      </c>
    </row>
    <row r="28" spans="1:16" x14ac:dyDescent="0.2">
      <c r="A28" s="83"/>
      <c r="B28" s="96" t="s">
        <v>164</v>
      </c>
      <c r="C28" s="20" t="s">
        <v>535</v>
      </c>
      <c r="D28" s="21">
        <f t="shared" si="0"/>
        <v>72.599999999999994</v>
      </c>
      <c r="E28" s="22">
        <v>363</v>
      </c>
      <c r="F28" s="22">
        <v>500</v>
      </c>
      <c r="G28" s="22">
        <f t="shared" si="1"/>
        <v>3</v>
      </c>
      <c r="H28" s="21">
        <f>summary!$D$22*K_8!G28/K_8!$G$118</f>
        <v>33021.509016393444</v>
      </c>
      <c r="O28" s="25">
        <v>70.409783989834821</v>
      </c>
      <c r="P28" s="9">
        <v>3</v>
      </c>
    </row>
    <row r="29" spans="1:16" x14ac:dyDescent="0.2">
      <c r="A29" s="80"/>
      <c r="B29" s="96" t="s">
        <v>165</v>
      </c>
      <c r="C29" s="20" t="s">
        <v>453</v>
      </c>
      <c r="D29" s="21">
        <f t="shared" si="0"/>
        <v>75.114155251141554</v>
      </c>
      <c r="E29" s="22">
        <v>329</v>
      </c>
      <c r="F29" s="22">
        <v>438</v>
      </c>
      <c r="G29" s="22">
        <f t="shared" si="1"/>
        <v>3</v>
      </c>
      <c r="H29" s="21">
        <f>summary!$D$22*K_8!G29/K_8!$G$118</f>
        <v>33021.509016393444</v>
      </c>
      <c r="O29" s="25">
        <v>71.951219512195124</v>
      </c>
      <c r="P29" s="9">
        <v>3</v>
      </c>
    </row>
    <row r="30" spans="1:16" x14ac:dyDescent="0.2">
      <c r="A30" s="80"/>
      <c r="B30" s="96" t="s">
        <v>166</v>
      </c>
      <c r="C30" s="20" t="s">
        <v>454</v>
      </c>
      <c r="D30" s="21">
        <f t="shared" si="0"/>
        <v>69.196428571428569</v>
      </c>
      <c r="E30" s="22">
        <v>310</v>
      </c>
      <c r="F30" s="22">
        <v>448</v>
      </c>
      <c r="G30" s="22">
        <f t="shared" si="1"/>
        <v>3</v>
      </c>
      <c r="H30" s="21">
        <f>summary!$D$22*K_8!G30/K_8!$G$118</f>
        <v>33021.509016393444</v>
      </c>
      <c r="O30" s="25">
        <v>72.035282587389744</v>
      </c>
      <c r="P30" s="9">
        <v>3</v>
      </c>
    </row>
    <row r="31" spans="1:16" x14ac:dyDescent="0.2">
      <c r="A31" s="80"/>
      <c r="B31" s="96" t="s">
        <v>167</v>
      </c>
      <c r="C31" s="20" t="s">
        <v>455</v>
      </c>
      <c r="D31" s="21">
        <f t="shared" si="0"/>
        <v>76.288659793814432</v>
      </c>
      <c r="E31" s="22">
        <v>296</v>
      </c>
      <c r="F31" s="22">
        <v>388</v>
      </c>
      <c r="G31" s="22">
        <f t="shared" si="1"/>
        <v>6</v>
      </c>
      <c r="H31" s="21">
        <f>summary!$D$22*K_8!G31/K_8!$G$118</f>
        <v>66043.018032786887</v>
      </c>
      <c r="O31" s="25">
        <v>72.307692307692307</v>
      </c>
      <c r="P31" s="9">
        <v>6</v>
      </c>
    </row>
    <row r="32" spans="1:16" x14ac:dyDescent="0.2">
      <c r="A32" s="80"/>
      <c r="B32" s="96" t="s">
        <v>168</v>
      </c>
      <c r="C32" s="20" t="s">
        <v>456</v>
      </c>
      <c r="D32" s="21">
        <f t="shared" si="0"/>
        <v>62.844036697247709</v>
      </c>
      <c r="E32" s="22">
        <v>137</v>
      </c>
      <c r="F32" s="22">
        <v>218</v>
      </c>
      <c r="G32" s="22">
        <f t="shared" si="1"/>
        <v>3</v>
      </c>
      <c r="H32" s="21">
        <f>summary!$D$22*K_8!G32/K_8!$G$118</f>
        <v>33021.509016393444</v>
      </c>
      <c r="O32" s="25">
        <v>72.599999999999994</v>
      </c>
      <c r="P32" s="9">
        <v>3</v>
      </c>
    </row>
    <row r="33" spans="1:16" x14ac:dyDescent="0.2">
      <c r="A33" s="81"/>
      <c r="B33" s="97" t="s">
        <v>169</v>
      </c>
      <c r="C33" s="34" t="s">
        <v>457</v>
      </c>
      <c r="D33" s="35">
        <f t="shared" si="0"/>
        <v>59.224985540775016</v>
      </c>
      <c r="E33" s="36">
        <v>1024</v>
      </c>
      <c r="F33" s="36">
        <v>1729</v>
      </c>
      <c r="G33" s="36">
        <f t="shared" si="1"/>
        <v>3</v>
      </c>
      <c r="H33" s="35">
        <f>summary!$D$22*K_8!G33/K_8!$G$118</f>
        <v>33021.509016393444</v>
      </c>
      <c r="J33" s="9"/>
      <c r="K33" s="9"/>
      <c r="L33" s="9"/>
      <c r="M33" s="9"/>
      <c r="N33" s="9"/>
      <c r="O33" s="25">
        <v>72.762645914396884</v>
      </c>
      <c r="P33" s="9">
        <v>3</v>
      </c>
    </row>
    <row r="34" spans="1:16" x14ac:dyDescent="0.2">
      <c r="A34" s="82" t="s">
        <v>136</v>
      </c>
      <c r="B34" s="95" t="s">
        <v>170</v>
      </c>
      <c r="C34" s="30" t="s">
        <v>458</v>
      </c>
      <c r="D34" s="31">
        <f t="shared" si="0"/>
        <v>92.019099590723059</v>
      </c>
      <c r="E34" s="32">
        <v>1349</v>
      </c>
      <c r="F34" s="32">
        <v>1466</v>
      </c>
      <c r="G34" s="32">
        <f t="shared" si="1"/>
        <v>15</v>
      </c>
      <c r="H34" s="31">
        <f>summary!$D$22*K_8!G34/K_8!$G$118</f>
        <v>165107.54508196723</v>
      </c>
      <c r="J34" s="9"/>
      <c r="K34" s="9"/>
      <c r="L34" s="9"/>
      <c r="M34" s="9"/>
      <c r="N34" s="9"/>
      <c r="O34" s="25">
        <v>73.573573573573569</v>
      </c>
      <c r="P34" s="9">
        <v>15</v>
      </c>
    </row>
    <row r="35" spans="1:16" x14ac:dyDescent="0.2">
      <c r="A35" s="80"/>
      <c r="B35" s="96" t="s">
        <v>171</v>
      </c>
      <c r="C35" s="20" t="s">
        <v>459</v>
      </c>
      <c r="D35" s="21">
        <f t="shared" si="0"/>
        <v>76.943916075854517</v>
      </c>
      <c r="E35" s="22">
        <v>13349</v>
      </c>
      <c r="F35" s="22">
        <v>17349</v>
      </c>
      <c r="G35" s="22">
        <f t="shared" si="1"/>
        <v>6</v>
      </c>
      <c r="H35" s="21">
        <f>summary!$D$22*K_8!G35/K_8!$G$118</f>
        <v>66043.018032786887</v>
      </c>
      <c r="J35" s="9"/>
      <c r="K35" s="9"/>
      <c r="L35" s="9"/>
      <c r="M35" s="9"/>
      <c r="N35" s="9"/>
      <c r="O35" s="25">
        <v>73.620071684587813</v>
      </c>
      <c r="P35" s="9">
        <v>6</v>
      </c>
    </row>
    <row r="36" spans="1:16" x14ac:dyDescent="0.2">
      <c r="A36" s="80"/>
      <c r="B36" s="96" t="s">
        <v>172</v>
      </c>
      <c r="C36" s="20" t="s">
        <v>460</v>
      </c>
      <c r="D36" s="21">
        <f t="shared" si="0"/>
        <v>90.179316096747286</v>
      </c>
      <c r="E36" s="22">
        <v>8650</v>
      </c>
      <c r="F36" s="22">
        <v>9592</v>
      </c>
      <c r="G36" s="22">
        <f t="shared" si="1"/>
        <v>15</v>
      </c>
      <c r="H36" s="21">
        <f>summary!$D$22*K_8!G36/K_8!$G$118</f>
        <v>165107.54508196723</v>
      </c>
      <c r="J36" s="9"/>
      <c r="K36" s="9"/>
      <c r="L36" s="9"/>
      <c r="M36" s="9"/>
      <c r="N36" s="9"/>
      <c r="O36" s="25">
        <v>74.009408358965075</v>
      </c>
      <c r="P36" s="9">
        <v>15</v>
      </c>
    </row>
    <row r="37" spans="1:16" x14ac:dyDescent="0.2">
      <c r="A37" s="80"/>
      <c r="B37" s="96" t="s">
        <v>173</v>
      </c>
      <c r="C37" s="20" t="s">
        <v>461</v>
      </c>
      <c r="D37" s="21">
        <f t="shared" si="0"/>
        <v>75.250269521022645</v>
      </c>
      <c r="E37" s="22">
        <v>4886</v>
      </c>
      <c r="F37" s="22">
        <v>6493</v>
      </c>
      <c r="G37" s="22">
        <f t="shared" si="1"/>
        <v>3</v>
      </c>
      <c r="H37" s="21">
        <f>summary!$D$22*K_8!G37/K_8!$G$118</f>
        <v>33021.509016393444</v>
      </c>
      <c r="J37" s="9"/>
      <c r="K37" s="9"/>
      <c r="L37" s="9"/>
      <c r="M37" s="9"/>
      <c r="N37" s="9"/>
      <c r="O37" s="25">
        <v>74.824355971896949</v>
      </c>
      <c r="P37" s="9">
        <v>3</v>
      </c>
    </row>
    <row r="38" spans="1:16" x14ac:dyDescent="0.2">
      <c r="A38" s="80"/>
      <c r="B38" s="96" t="s">
        <v>174</v>
      </c>
      <c r="C38" s="20" t="s">
        <v>462</v>
      </c>
      <c r="D38" s="21">
        <f t="shared" si="0"/>
        <v>69.606423588258522</v>
      </c>
      <c r="E38" s="22">
        <v>5288</v>
      </c>
      <c r="F38" s="22">
        <v>7597</v>
      </c>
      <c r="G38" s="22">
        <f t="shared" si="1"/>
        <v>3</v>
      </c>
      <c r="H38" s="21">
        <f>summary!$D$22*K_8!G38/K_8!$G$118</f>
        <v>33021.509016393444</v>
      </c>
      <c r="J38" s="9"/>
      <c r="K38" s="9"/>
      <c r="L38" s="9"/>
      <c r="M38" s="9"/>
      <c r="N38" s="9"/>
      <c r="O38" s="25">
        <v>74.831460674157299</v>
      </c>
      <c r="P38" s="9">
        <v>3</v>
      </c>
    </row>
    <row r="39" spans="1:16" x14ac:dyDescent="0.2">
      <c r="A39" s="80"/>
      <c r="B39" s="96" t="s">
        <v>175</v>
      </c>
      <c r="C39" s="20" t="s">
        <v>463</v>
      </c>
      <c r="D39" s="21">
        <f t="shared" si="0"/>
        <v>92.241860465116275</v>
      </c>
      <c r="E39" s="22">
        <v>4958</v>
      </c>
      <c r="F39" s="22">
        <v>5375</v>
      </c>
      <c r="G39" s="22">
        <f t="shared" si="1"/>
        <v>15</v>
      </c>
      <c r="H39" s="21">
        <f>summary!$D$22*K_8!G39/K_8!$G$118</f>
        <v>165107.54508196723</v>
      </c>
      <c r="J39" s="9"/>
      <c r="K39" s="9"/>
      <c r="L39" s="9"/>
      <c r="M39" s="9"/>
      <c r="N39" s="9"/>
      <c r="O39" s="25">
        <v>75.024281948106008</v>
      </c>
      <c r="P39" s="9">
        <v>15</v>
      </c>
    </row>
    <row r="40" spans="1:16" x14ac:dyDescent="0.2">
      <c r="A40" s="80"/>
      <c r="B40" s="96" t="s">
        <v>176</v>
      </c>
      <c r="C40" s="20" t="s">
        <v>464</v>
      </c>
      <c r="D40" s="21">
        <f t="shared" si="0"/>
        <v>86.931216931216937</v>
      </c>
      <c r="E40" s="22">
        <v>3286</v>
      </c>
      <c r="F40" s="22">
        <v>3780</v>
      </c>
      <c r="G40" s="22">
        <f t="shared" si="1"/>
        <v>12</v>
      </c>
      <c r="H40" s="21">
        <f>summary!$D$22*K_8!G40/K_8!$G$118</f>
        <v>132086.03606557377</v>
      </c>
      <c r="J40" s="9"/>
      <c r="K40" s="9"/>
      <c r="L40" s="9"/>
      <c r="M40" s="9"/>
      <c r="N40" s="9"/>
      <c r="O40" s="25">
        <v>75.039469529523203</v>
      </c>
      <c r="P40" s="9">
        <v>12</v>
      </c>
    </row>
    <row r="41" spans="1:16" x14ac:dyDescent="0.2">
      <c r="A41" s="80"/>
      <c r="B41" s="96" t="s">
        <v>177</v>
      </c>
      <c r="C41" s="20" t="s">
        <v>465</v>
      </c>
      <c r="D41" s="21">
        <f t="shared" si="0"/>
        <v>88.046015338446153</v>
      </c>
      <c r="E41" s="22">
        <v>5281</v>
      </c>
      <c r="F41" s="22">
        <v>5998</v>
      </c>
      <c r="G41" s="22">
        <f t="shared" si="1"/>
        <v>12</v>
      </c>
      <c r="H41" s="21">
        <f>summary!$D$22*K_8!G41/K_8!$G$118</f>
        <v>132086.03606557377</v>
      </c>
      <c r="J41" s="9"/>
      <c r="K41" s="9"/>
      <c r="L41" s="9"/>
      <c r="M41" s="9"/>
      <c r="N41" s="9"/>
      <c r="O41" s="25">
        <v>75.114155251141554</v>
      </c>
      <c r="P41" s="9">
        <v>12</v>
      </c>
    </row>
    <row r="42" spans="1:16" x14ac:dyDescent="0.2">
      <c r="A42" s="80"/>
      <c r="B42" s="96" t="s">
        <v>178</v>
      </c>
      <c r="C42" s="20" t="s">
        <v>466</v>
      </c>
      <c r="D42" s="21">
        <f t="shared" si="0"/>
        <v>86.816720257234721</v>
      </c>
      <c r="E42" s="22">
        <v>2430</v>
      </c>
      <c r="F42" s="22">
        <v>2799</v>
      </c>
      <c r="G42" s="22">
        <f t="shared" si="1"/>
        <v>12</v>
      </c>
      <c r="H42" s="21">
        <f>summary!$D$22*K_8!G42/K_8!$G$118</f>
        <v>132086.03606557377</v>
      </c>
      <c r="J42" s="9"/>
      <c r="K42" s="9"/>
      <c r="L42" s="9"/>
      <c r="M42" s="9"/>
      <c r="N42" s="9"/>
      <c r="O42" s="25">
        <v>75.250269521022645</v>
      </c>
      <c r="P42" s="9">
        <v>12</v>
      </c>
    </row>
    <row r="43" spans="1:16" x14ac:dyDescent="0.2">
      <c r="A43" s="80"/>
      <c r="B43" s="96" t="s">
        <v>179</v>
      </c>
      <c r="C43" s="20" t="s">
        <v>467</v>
      </c>
      <c r="D43" s="21">
        <f t="shared" si="0"/>
        <v>82.571428571428569</v>
      </c>
      <c r="E43" s="22">
        <v>289</v>
      </c>
      <c r="F43" s="22">
        <v>350</v>
      </c>
      <c r="G43" s="22">
        <f t="shared" si="1"/>
        <v>9</v>
      </c>
      <c r="H43" s="21">
        <f>summary!$D$22*K_8!G43/K_8!$G$118</f>
        <v>99064.527049180324</v>
      </c>
      <c r="J43" s="9"/>
      <c r="K43" s="9"/>
      <c r="L43" s="9"/>
      <c r="M43" s="9"/>
      <c r="N43" s="9"/>
      <c r="O43" s="25">
        <v>75.4227733934611</v>
      </c>
      <c r="P43" s="9">
        <v>9</v>
      </c>
    </row>
    <row r="44" spans="1:16" x14ac:dyDescent="0.2">
      <c r="A44" s="80"/>
      <c r="B44" s="96" t="s">
        <v>180</v>
      </c>
      <c r="C44" s="20" t="s">
        <v>536</v>
      </c>
      <c r="D44" s="21">
        <f t="shared" si="0"/>
        <v>20</v>
      </c>
      <c r="E44" s="22">
        <v>1</v>
      </c>
      <c r="F44" s="22">
        <v>5</v>
      </c>
      <c r="G44" s="22">
        <f t="shared" si="1"/>
        <v>3</v>
      </c>
      <c r="H44" s="21">
        <f>summary!$D$22*K_8!G44/K_8!$G$118</f>
        <v>33021.509016393444</v>
      </c>
      <c r="J44" s="9"/>
      <c r="K44" s="9"/>
      <c r="L44" s="9"/>
      <c r="M44" s="9"/>
      <c r="N44" s="9"/>
      <c r="O44" s="25">
        <v>75.540983606557376</v>
      </c>
      <c r="P44" s="9">
        <v>3</v>
      </c>
    </row>
    <row r="45" spans="1:16" x14ac:dyDescent="0.2">
      <c r="A45" s="80"/>
      <c r="B45" s="96" t="s">
        <v>181</v>
      </c>
      <c r="C45" s="20" t="s">
        <v>468</v>
      </c>
      <c r="D45" s="21">
        <f t="shared" si="0"/>
        <v>77.165354330708666</v>
      </c>
      <c r="E45" s="22">
        <v>490</v>
      </c>
      <c r="F45" s="22">
        <v>635</v>
      </c>
      <c r="G45" s="22">
        <f t="shared" si="1"/>
        <v>6</v>
      </c>
      <c r="H45" s="21">
        <f>summary!$D$22*K_8!G45/K_8!$G$118</f>
        <v>66043.018032786887</v>
      </c>
      <c r="J45" s="9"/>
      <c r="K45" s="9"/>
      <c r="L45" s="9"/>
      <c r="M45" s="9"/>
      <c r="N45" s="9"/>
      <c r="O45" s="25">
        <v>76.288659793814432</v>
      </c>
      <c r="P45" s="9">
        <v>6</v>
      </c>
    </row>
    <row r="46" spans="1:16" x14ac:dyDescent="0.2">
      <c r="A46" s="80"/>
      <c r="B46" s="96" t="s">
        <v>182</v>
      </c>
      <c r="C46" s="20" t="s">
        <v>469</v>
      </c>
      <c r="D46" s="21">
        <f t="shared" si="0"/>
        <v>74.831460674157299</v>
      </c>
      <c r="E46" s="22">
        <v>333</v>
      </c>
      <c r="F46" s="22">
        <v>445</v>
      </c>
      <c r="G46" s="22">
        <f t="shared" si="1"/>
        <v>3</v>
      </c>
      <c r="H46" s="21">
        <f>summary!$D$22*K_8!G46/K_8!$G$118</f>
        <v>33021.509016393444</v>
      </c>
      <c r="J46" s="9"/>
      <c r="K46" s="9"/>
      <c r="L46" s="9"/>
      <c r="M46" s="9"/>
      <c r="N46" s="9"/>
      <c r="O46" s="25">
        <v>76.400233372228698</v>
      </c>
      <c r="P46" s="9">
        <v>3</v>
      </c>
    </row>
    <row r="47" spans="1:16" x14ac:dyDescent="0.2">
      <c r="A47" s="80"/>
      <c r="B47" s="96" t="s">
        <v>183</v>
      </c>
      <c r="C47" s="20" t="s">
        <v>470</v>
      </c>
      <c r="D47" s="21">
        <f t="shared" si="0"/>
        <v>81.294964028776974</v>
      </c>
      <c r="E47" s="22">
        <v>339</v>
      </c>
      <c r="F47" s="22">
        <v>417</v>
      </c>
      <c r="G47" s="22">
        <f t="shared" si="1"/>
        <v>9</v>
      </c>
      <c r="H47" s="21">
        <f>summary!$D$22*K_8!G47/K_8!$G$118</f>
        <v>99064.527049180324</v>
      </c>
      <c r="J47" s="9"/>
      <c r="K47" s="9"/>
      <c r="L47" s="9"/>
      <c r="M47" s="9"/>
      <c r="N47" s="9"/>
      <c r="O47" s="25">
        <v>76.943916075854517</v>
      </c>
      <c r="P47" s="9">
        <v>9</v>
      </c>
    </row>
    <row r="48" spans="1:16" x14ac:dyDescent="0.2">
      <c r="A48" s="80"/>
      <c r="B48" s="96" t="s">
        <v>184</v>
      </c>
      <c r="C48" s="20" t="s">
        <v>471</v>
      </c>
      <c r="D48" s="21">
        <f t="shared" si="0"/>
        <v>92.666666666666671</v>
      </c>
      <c r="E48" s="22">
        <v>417</v>
      </c>
      <c r="F48" s="22">
        <v>450</v>
      </c>
      <c r="G48" s="22">
        <f t="shared" si="1"/>
        <v>15</v>
      </c>
      <c r="H48" s="21">
        <f>summary!$D$22*K_8!G48/K_8!$G$118</f>
        <v>165107.54508196723</v>
      </c>
      <c r="J48" s="9"/>
      <c r="K48" s="9"/>
      <c r="L48" s="9"/>
      <c r="M48" s="9"/>
      <c r="N48" s="9"/>
      <c r="O48" s="25">
        <v>77.165354330708666</v>
      </c>
      <c r="P48" s="9">
        <v>15</v>
      </c>
    </row>
    <row r="49" spans="1:16" x14ac:dyDescent="0.2">
      <c r="A49" s="80"/>
      <c r="B49" s="96" t="s">
        <v>185</v>
      </c>
      <c r="C49" s="20" t="s">
        <v>472</v>
      </c>
      <c r="D49" s="21">
        <f t="shared" si="0"/>
        <v>18.918918918918919</v>
      </c>
      <c r="E49" s="22">
        <v>42</v>
      </c>
      <c r="F49" s="22">
        <v>222</v>
      </c>
      <c r="G49" s="22">
        <f t="shared" si="1"/>
        <v>3</v>
      </c>
      <c r="H49" s="21">
        <f>summary!$D$22*K_8!G49/K_8!$G$118</f>
        <v>33021.509016393444</v>
      </c>
      <c r="J49" s="9"/>
      <c r="K49" s="9"/>
      <c r="L49" s="9"/>
      <c r="M49" s="9"/>
      <c r="N49" s="9"/>
      <c r="O49" s="25">
        <v>77.922077922077918</v>
      </c>
      <c r="P49" s="9">
        <v>3</v>
      </c>
    </row>
    <row r="50" spans="1:16" x14ac:dyDescent="0.2">
      <c r="A50" s="80"/>
      <c r="B50" s="96" t="s">
        <v>186</v>
      </c>
      <c r="C50" s="20" t="s">
        <v>473</v>
      </c>
      <c r="D50" s="21">
        <f t="shared" si="0"/>
        <v>45.098039215686278</v>
      </c>
      <c r="E50" s="22">
        <v>46</v>
      </c>
      <c r="F50" s="22">
        <v>102</v>
      </c>
      <c r="G50" s="22">
        <f t="shared" si="1"/>
        <v>3</v>
      </c>
      <c r="H50" s="21">
        <f>summary!$D$22*K_8!G50/K_8!$G$118</f>
        <v>33021.509016393444</v>
      </c>
      <c r="J50" s="9"/>
      <c r="K50" s="9"/>
      <c r="L50" s="9"/>
      <c r="M50" s="9"/>
      <c r="N50" s="9"/>
      <c r="O50" s="25">
        <v>78.366762177650429</v>
      </c>
      <c r="P50" s="9">
        <v>3</v>
      </c>
    </row>
    <row r="51" spans="1:16" x14ac:dyDescent="0.2">
      <c r="A51" s="80"/>
      <c r="B51" s="96" t="s">
        <v>187</v>
      </c>
      <c r="C51" s="20" t="s">
        <v>474</v>
      </c>
      <c r="D51" s="21">
        <f t="shared" si="0"/>
        <v>84.276729559748432</v>
      </c>
      <c r="E51" s="22">
        <v>134</v>
      </c>
      <c r="F51" s="22">
        <v>159</v>
      </c>
      <c r="G51" s="22">
        <f t="shared" si="1"/>
        <v>9</v>
      </c>
      <c r="H51" s="21">
        <f>summary!$D$22*K_8!G51/K_8!$G$118</f>
        <v>99064.527049180324</v>
      </c>
      <c r="J51" s="9"/>
      <c r="K51" s="9"/>
      <c r="L51" s="9"/>
      <c r="M51" s="9"/>
      <c r="N51" s="9"/>
      <c r="O51" s="25">
        <v>78.369905956112859</v>
      </c>
      <c r="P51" s="9">
        <v>9</v>
      </c>
    </row>
    <row r="52" spans="1:16" x14ac:dyDescent="0.2">
      <c r="A52" s="80"/>
      <c r="B52" s="96" t="s">
        <v>188</v>
      </c>
      <c r="C52" s="20" t="s">
        <v>475</v>
      </c>
      <c r="D52" s="21">
        <f t="shared" si="0"/>
        <v>69.473684210526315</v>
      </c>
      <c r="E52" s="22">
        <v>726</v>
      </c>
      <c r="F52" s="22">
        <v>1045</v>
      </c>
      <c r="G52" s="22">
        <f t="shared" si="1"/>
        <v>3</v>
      </c>
      <c r="H52" s="21">
        <f>summary!$D$22*K_8!G52/K_8!$G$118</f>
        <v>33021.509016393444</v>
      </c>
      <c r="J52" s="9"/>
      <c r="K52" s="9"/>
      <c r="L52" s="9"/>
      <c r="M52" s="9"/>
      <c r="N52" s="9"/>
      <c r="O52" s="25">
        <v>78.525503643377618</v>
      </c>
      <c r="P52" s="9">
        <v>3</v>
      </c>
    </row>
    <row r="53" spans="1:16" x14ac:dyDescent="0.2">
      <c r="A53" s="80"/>
      <c r="B53" s="96" t="s">
        <v>189</v>
      </c>
      <c r="C53" s="20" t="s">
        <v>476</v>
      </c>
      <c r="D53" s="21">
        <f t="shared" si="0"/>
        <v>65.154639175257728</v>
      </c>
      <c r="E53" s="22">
        <v>316</v>
      </c>
      <c r="F53" s="22">
        <v>485</v>
      </c>
      <c r="G53" s="22">
        <f t="shared" si="1"/>
        <v>3</v>
      </c>
      <c r="H53" s="21">
        <f>summary!$D$22*K_8!G53/K_8!$G$118</f>
        <v>33021.509016393444</v>
      </c>
      <c r="J53" s="9"/>
      <c r="K53" s="9"/>
      <c r="L53" s="9"/>
      <c r="M53" s="9"/>
      <c r="N53" s="9"/>
      <c r="O53" s="25">
        <v>79.628724963361023</v>
      </c>
      <c r="P53" s="9">
        <v>3</v>
      </c>
    </row>
    <row r="54" spans="1:16" x14ac:dyDescent="0.2">
      <c r="A54" s="80"/>
      <c r="B54" s="96" t="s">
        <v>190</v>
      </c>
      <c r="C54" s="20" t="s">
        <v>477</v>
      </c>
      <c r="D54" s="21">
        <f t="shared" si="0"/>
        <v>72.762645914396884</v>
      </c>
      <c r="E54" s="22">
        <v>374</v>
      </c>
      <c r="F54" s="22">
        <v>514</v>
      </c>
      <c r="G54" s="22">
        <f t="shared" si="1"/>
        <v>3</v>
      </c>
      <c r="H54" s="21">
        <f>summary!$D$22*K_8!G54/K_8!$G$118</f>
        <v>33021.509016393444</v>
      </c>
      <c r="J54" s="9"/>
      <c r="K54" s="9"/>
      <c r="L54" s="9"/>
      <c r="M54" s="9"/>
      <c r="N54" s="9"/>
      <c r="O54" s="25">
        <v>79.834519915335775</v>
      </c>
      <c r="P54" s="9">
        <v>3</v>
      </c>
    </row>
    <row r="55" spans="1:16" x14ac:dyDescent="0.2">
      <c r="A55" s="80"/>
      <c r="B55" s="96" t="s">
        <v>191</v>
      </c>
      <c r="C55" s="20" t="s">
        <v>478</v>
      </c>
      <c r="D55" s="21">
        <f t="shared" si="0"/>
        <v>84.75</v>
      </c>
      <c r="E55" s="22">
        <v>339</v>
      </c>
      <c r="F55" s="22">
        <v>400</v>
      </c>
      <c r="G55" s="22">
        <f t="shared" si="1"/>
        <v>12</v>
      </c>
      <c r="H55" s="21">
        <f>summary!$D$22*K_8!G55/K_8!$G$118</f>
        <v>132086.03606557377</v>
      </c>
      <c r="J55" s="9"/>
      <c r="K55" s="9"/>
      <c r="L55" s="9"/>
      <c r="M55" s="9"/>
      <c r="N55" s="9"/>
      <c r="O55" s="25">
        <v>80.136086904619788</v>
      </c>
      <c r="P55" s="9">
        <v>12</v>
      </c>
    </row>
    <row r="56" spans="1:16" x14ac:dyDescent="0.2">
      <c r="A56" s="80"/>
      <c r="B56" s="96" t="s">
        <v>192</v>
      </c>
      <c r="C56" s="20" t="s">
        <v>479</v>
      </c>
      <c r="D56" s="21">
        <f t="shared" si="0"/>
        <v>78.369905956112859</v>
      </c>
      <c r="E56" s="22">
        <v>250</v>
      </c>
      <c r="F56" s="22">
        <v>319</v>
      </c>
      <c r="G56" s="22">
        <f t="shared" si="1"/>
        <v>6</v>
      </c>
      <c r="H56" s="21">
        <f>summary!$D$22*K_8!G56/K_8!$G$118</f>
        <v>66043.018032786887</v>
      </c>
      <c r="J56" s="9"/>
      <c r="K56" s="9"/>
      <c r="L56" s="9"/>
      <c r="M56" s="9"/>
      <c r="N56" s="9"/>
      <c r="O56" s="25">
        <v>80.24282560706402</v>
      </c>
      <c r="P56" s="9">
        <v>6</v>
      </c>
    </row>
    <row r="57" spans="1:16" x14ac:dyDescent="0.2">
      <c r="A57" s="84"/>
      <c r="B57" s="96" t="s">
        <v>193</v>
      </c>
      <c r="C57" s="20" t="s">
        <v>480</v>
      </c>
      <c r="D57" s="21">
        <f t="shared" si="0"/>
        <v>71.951219512195124</v>
      </c>
      <c r="E57" s="22">
        <v>413</v>
      </c>
      <c r="F57" s="22">
        <v>574</v>
      </c>
      <c r="G57" s="22">
        <f t="shared" si="1"/>
        <v>3</v>
      </c>
      <c r="H57" s="21">
        <f>summary!$D$22*K_8!G57/K_8!$G$118</f>
        <v>33021.509016393444</v>
      </c>
      <c r="J57" s="9"/>
      <c r="K57" s="9"/>
      <c r="L57" s="9"/>
      <c r="M57" s="9"/>
      <c r="N57" s="9"/>
      <c r="O57" s="25">
        <v>80.291970802919707</v>
      </c>
      <c r="P57" s="9">
        <v>3</v>
      </c>
    </row>
    <row r="58" spans="1:16" x14ac:dyDescent="0.2">
      <c r="A58" s="80"/>
      <c r="B58" s="96" t="s">
        <v>194</v>
      </c>
      <c r="C58" s="20" t="s">
        <v>481</v>
      </c>
      <c r="D58" s="21">
        <f t="shared" si="0"/>
        <v>38.888888888888886</v>
      </c>
      <c r="E58" s="22">
        <v>7</v>
      </c>
      <c r="F58" s="22">
        <v>18</v>
      </c>
      <c r="G58" s="22">
        <f t="shared" si="1"/>
        <v>3</v>
      </c>
      <c r="H58" s="21">
        <f>summary!$D$22*K_8!G58/K_8!$G$118</f>
        <v>33021.509016393444</v>
      </c>
      <c r="J58" s="9"/>
      <c r="K58" s="9"/>
      <c r="L58" s="9"/>
      <c r="M58" s="9"/>
      <c r="N58" s="9"/>
      <c r="O58" s="25">
        <v>80.588082227426483</v>
      </c>
      <c r="P58" s="9">
        <v>3</v>
      </c>
    </row>
    <row r="59" spans="1:16" x14ac:dyDescent="0.2">
      <c r="A59" s="80"/>
      <c r="B59" s="96" t="s">
        <v>195</v>
      </c>
      <c r="C59" s="20" t="s">
        <v>482</v>
      </c>
      <c r="D59" s="21">
        <f t="shared" si="0"/>
        <v>85.583941605839414</v>
      </c>
      <c r="E59" s="22">
        <v>469</v>
      </c>
      <c r="F59" s="22">
        <v>548</v>
      </c>
      <c r="G59" s="22">
        <f t="shared" si="1"/>
        <v>12</v>
      </c>
      <c r="H59" s="21">
        <f>summary!$D$22*K_8!G59/K_8!$G$118</f>
        <v>132086.03606557377</v>
      </c>
      <c r="J59" s="9"/>
      <c r="K59" s="9"/>
      <c r="L59" s="9"/>
      <c r="M59" s="9"/>
      <c r="N59" s="9"/>
      <c r="O59" s="25">
        <v>80.688390464099314</v>
      </c>
      <c r="P59" s="9">
        <v>12</v>
      </c>
    </row>
    <row r="60" spans="1:16" x14ac:dyDescent="0.2">
      <c r="A60" s="80"/>
      <c r="B60" s="96" t="s">
        <v>196</v>
      </c>
      <c r="C60" s="20" t="s">
        <v>483</v>
      </c>
      <c r="D60" s="21">
        <f t="shared" si="0"/>
        <v>40.54054054054054</v>
      </c>
      <c r="E60" s="22">
        <v>45</v>
      </c>
      <c r="F60" s="22">
        <v>111</v>
      </c>
      <c r="G60" s="22">
        <f t="shared" si="1"/>
        <v>3</v>
      </c>
      <c r="H60" s="21">
        <f>summary!$D$22*K_8!G60/K_8!$G$118</f>
        <v>33021.509016393444</v>
      </c>
      <c r="J60" s="9"/>
      <c r="K60" s="9"/>
      <c r="L60" s="9"/>
      <c r="M60" s="9"/>
      <c r="N60" s="9"/>
      <c r="O60" s="25">
        <v>80.985915492957744</v>
      </c>
      <c r="P60" s="9">
        <v>3</v>
      </c>
    </row>
    <row r="61" spans="1:16" x14ac:dyDescent="0.2">
      <c r="A61" s="80"/>
      <c r="B61" s="96" t="s">
        <v>197</v>
      </c>
      <c r="C61" s="20" t="s">
        <v>484</v>
      </c>
      <c r="D61" s="21">
        <f t="shared" si="0"/>
        <v>53.571428571428569</v>
      </c>
      <c r="E61" s="22">
        <v>90</v>
      </c>
      <c r="F61" s="22">
        <v>168</v>
      </c>
      <c r="G61" s="22">
        <f t="shared" si="1"/>
        <v>3</v>
      </c>
      <c r="H61" s="21">
        <f>summary!$D$22*K_8!G61/K_8!$G$118</f>
        <v>33021.509016393444</v>
      </c>
      <c r="J61" s="9"/>
      <c r="K61" s="9"/>
      <c r="L61" s="9"/>
      <c r="M61" s="9"/>
      <c r="N61" s="9"/>
      <c r="O61" s="25">
        <v>81.015002778292271</v>
      </c>
      <c r="P61" s="9">
        <v>3</v>
      </c>
    </row>
    <row r="62" spans="1:16" x14ac:dyDescent="0.2">
      <c r="A62" s="81"/>
      <c r="B62" s="97" t="s">
        <v>198</v>
      </c>
      <c r="C62" s="34" t="s">
        <v>485</v>
      </c>
      <c r="D62" s="35">
        <f t="shared" si="0"/>
        <v>65.237020316027085</v>
      </c>
      <c r="E62" s="36">
        <v>289</v>
      </c>
      <c r="F62" s="36">
        <v>443</v>
      </c>
      <c r="G62" s="36">
        <f t="shared" si="1"/>
        <v>3</v>
      </c>
      <c r="H62" s="35">
        <f>summary!$D$22*K_8!G62/K_8!$G$118</f>
        <v>33021.509016393444</v>
      </c>
      <c r="J62" s="9"/>
      <c r="K62" s="9"/>
      <c r="L62" s="9"/>
      <c r="M62" s="9"/>
      <c r="N62" s="9"/>
      <c r="O62" s="25">
        <v>81.038268506900877</v>
      </c>
      <c r="P62" s="9">
        <v>3</v>
      </c>
    </row>
    <row r="63" spans="1:16" x14ac:dyDescent="0.2">
      <c r="A63" s="82" t="s">
        <v>537</v>
      </c>
      <c r="B63" s="95" t="s">
        <v>199</v>
      </c>
      <c r="C63" s="30" t="s">
        <v>486</v>
      </c>
      <c r="D63" s="31">
        <f t="shared" si="0"/>
        <v>75.039469529523203</v>
      </c>
      <c r="E63" s="32">
        <v>9506</v>
      </c>
      <c r="F63" s="32">
        <v>12668</v>
      </c>
      <c r="G63" s="32">
        <f t="shared" si="1"/>
        <v>3</v>
      </c>
      <c r="H63" s="31">
        <f>summary!$D$22*K_8!G63/K_8!$G$118</f>
        <v>33021.509016393444</v>
      </c>
      <c r="J63" s="9"/>
      <c r="K63" s="9"/>
      <c r="L63" s="9"/>
      <c r="M63" s="9"/>
      <c r="N63" s="9"/>
      <c r="O63" s="25">
        <v>81.038961038961034</v>
      </c>
      <c r="P63" s="9">
        <v>3</v>
      </c>
    </row>
    <row r="64" spans="1:16" x14ac:dyDescent="0.2">
      <c r="A64" s="80"/>
      <c r="B64" s="96" t="s">
        <v>200</v>
      </c>
      <c r="C64" s="20" t="s">
        <v>487</v>
      </c>
      <c r="D64" s="21">
        <f t="shared" si="0"/>
        <v>80.688390464099314</v>
      </c>
      <c r="E64" s="22">
        <v>5720</v>
      </c>
      <c r="F64" s="22">
        <v>7089</v>
      </c>
      <c r="G64" s="22">
        <f t="shared" si="1"/>
        <v>9</v>
      </c>
      <c r="H64" s="21">
        <f>summary!$D$22*K_8!G64/K_8!$G$118</f>
        <v>99064.527049180324</v>
      </c>
      <c r="J64" s="9"/>
      <c r="K64" s="9"/>
      <c r="L64" s="9"/>
      <c r="M64" s="9"/>
      <c r="N64" s="9"/>
      <c r="O64" s="25">
        <v>81.294964028776974</v>
      </c>
      <c r="P64" s="9">
        <v>9</v>
      </c>
    </row>
    <row r="65" spans="1:16" x14ac:dyDescent="0.2">
      <c r="A65" s="80"/>
      <c r="B65" s="96" t="s">
        <v>201</v>
      </c>
      <c r="C65" s="20" t="s">
        <v>488</v>
      </c>
      <c r="D65" s="21">
        <f t="shared" si="0"/>
        <v>86.018867924528308</v>
      </c>
      <c r="E65" s="22">
        <v>4559</v>
      </c>
      <c r="F65" s="22">
        <v>5300</v>
      </c>
      <c r="G65" s="22">
        <f t="shared" si="1"/>
        <v>12</v>
      </c>
      <c r="H65" s="21">
        <f>summary!$D$22*K_8!G65/K_8!$G$118</f>
        <v>132086.03606557377</v>
      </c>
      <c r="J65" s="9"/>
      <c r="K65" s="9"/>
      <c r="L65" s="9"/>
      <c r="M65" s="9"/>
      <c r="N65" s="9"/>
      <c r="O65" s="25">
        <v>81.696428571428569</v>
      </c>
      <c r="P65" s="9">
        <v>12</v>
      </c>
    </row>
    <row r="66" spans="1:16" x14ac:dyDescent="0.2">
      <c r="A66" s="80"/>
      <c r="B66" s="96" t="s">
        <v>202</v>
      </c>
      <c r="C66" s="20" t="s">
        <v>489</v>
      </c>
      <c r="D66" s="21">
        <f t="shared" si="0"/>
        <v>84.828629032258064</v>
      </c>
      <c r="E66" s="22">
        <v>3366</v>
      </c>
      <c r="F66" s="22">
        <v>3968</v>
      </c>
      <c r="G66" s="22">
        <f t="shared" si="1"/>
        <v>12</v>
      </c>
      <c r="H66" s="21">
        <f>summary!$D$22*K_8!G66/K_8!$G$118</f>
        <v>132086.03606557377</v>
      </c>
      <c r="J66" s="9"/>
      <c r="K66" s="9"/>
      <c r="L66" s="9"/>
      <c r="M66" s="9"/>
      <c r="N66" s="9"/>
      <c r="O66" s="25">
        <v>81.849315068493155</v>
      </c>
      <c r="P66" s="9">
        <v>12</v>
      </c>
    </row>
    <row r="67" spans="1:16" x14ac:dyDescent="0.2">
      <c r="A67" s="80"/>
      <c r="B67" s="96" t="s">
        <v>203</v>
      </c>
      <c r="C67" s="20" t="s">
        <v>490</v>
      </c>
      <c r="D67" s="21">
        <f t="shared" si="0"/>
        <v>85.071656050955411</v>
      </c>
      <c r="E67" s="22">
        <v>4274</v>
      </c>
      <c r="F67" s="22">
        <v>5024</v>
      </c>
      <c r="G67" s="22">
        <f t="shared" si="1"/>
        <v>12</v>
      </c>
      <c r="H67" s="21">
        <f>summary!$D$22*K_8!G67/K_8!$G$118</f>
        <v>132086.03606557377</v>
      </c>
      <c r="J67" s="9"/>
      <c r="K67" s="9"/>
      <c r="L67" s="9"/>
      <c r="M67" s="9"/>
      <c r="N67" s="9"/>
      <c r="O67" s="25">
        <v>82.201467645096727</v>
      </c>
      <c r="P67" s="9">
        <v>12</v>
      </c>
    </row>
    <row r="68" spans="1:16" x14ac:dyDescent="0.2">
      <c r="A68" s="80"/>
      <c r="B68" s="96" t="s">
        <v>204</v>
      </c>
      <c r="C68" s="20" t="s">
        <v>491</v>
      </c>
      <c r="D68" s="21">
        <f t="shared" si="0"/>
        <v>83.756205184776618</v>
      </c>
      <c r="E68" s="22">
        <v>3037</v>
      </c>
      <c r="F68" s="22">
        <v>3626</v>
      </c>
      <c r="G68" s="22">
        <f t="shared" si="1"/>
        <v>9</v>
      </c>
      <c r="H68" s="21">
        <f>summary!$D$22*K_8!G68/K_8!$G$118</f>
        <v>99064.527049180324</v>
      </c>
      <c r="J68" s="9"/>
      <c r="K68" s="9"/>
      <c r="L68" s="9"/>
      <c r="M68" s="9"/>
      <c r="N68" s="9"/>
      <c r="O68" s="25">
        <v>82.232044198895025</v>
      </c>
      <c r="P68" s="9">
        <v>9</v>
      </c>
    </row>
    <row r="69" spans="1:16" x14ac:dyDescent="0.2">
      <c r="A69" s="80"/>
      <c r="B69" s="96" t="s">
        <v>205</v>
      </c>
      <c r="C69" s="20" t="s">
        <v>492</v>
      </c>
      <c r="D69" s="21">
        <f t="shared" ref="D69:D117" si="2">E69*100/F69</f>
        <v>82.201467645096727</v>
      </c>
      <c r="E69" s="22">
        <v>6161</v>
      </c>
      <c r="F69" s="22">
        <v>7495</v>
      </c>
      <c r="G69" s="22">
        <f t="shared" ref="G69:G117" si="3">IF(D69&gt;=88.7,15,IF(D69&gt;=84.45,12,IF(D69&gt;=80.2,9,IF(D69&gt;=75.95,6,3))))</f>
        <v>9</v>
      </c>
      <c r="H69" s="21">
        <f>summary!$D$22*K_8!G69/K_8!$G$118</f>
        <v>99064.527049180324</v>
      </c>
      <c r="J69" s="9"/>
      <c r="K69" s="9"/>
      <c r="L69" s="9"/>
      <c r="M69" s="9"/>
      <c r="N69" s="9"/>
      <c r="O69" s="25">
        <v>82.571428571428569</v>
      </c>
      <c r="P69" s="9">
        <v>9</v>
      </c>
    </row>
    <row r="70" spans="1:16" x14ac:dyDescent="0.2">
      <c r="A70" s="83"/>
      <c r="B70" s="96" t="s">
        <v>206</v>
      </c>
      <c r="C70" s="20" t="s">
        <v>493</v>
      </c>
      <c r="D70" s="21">
        <f t="shared" si="2"/>
        <v>86.479052052475666</v>
      </c>
      <c r="E70" s="22">
        <v>4087</v>
      </c>
      <c r="F70" s="22">
        <v>4726</v>
      </c>
      <c r="G70" s="22">
        <f t="shared" si="3"/>
        <v>12</v>
      </c>
      <c r="H70" s="21">
        <f>summary!$D$22*K_8!G70/K_8!$G$118</f>
        <v>132086.03606557377</v>
      </c>
      <c r="J70" s="9"/>
      <c r="K70" s="9"/>
      <c r="L70" s="9"/>
      <c r="M70" s="9"/>
      <c r="N70" s="9"/>
      <c r="O70" s="25">
        <v>82.82009724473258</v>
      </c>
      <c r="P70" s="9">
        <v>12</v>
      </c>
    </row>
    <row r="71" spans="1:16" x14ac:dyDescent="0.2">
      <c r="A71" s="80"/>
      <c r="B71" s="96" t="s">
        <v>207</v>
      </c>
      <c r="C71" s="20" t="s">
        <v>494</v>
      </c>
      <c r="D71" s="21">
        <f t="shared" si="2"/>
        <v>75.540983606557376</v>
      </c>
      <c r="E71" s="22">
        <v>3456</v>
      </c>
      <c r="F71" s="22">
        <v>4575</v>
      </c>
      <c r="G71" s="22">
        <f t="shared" si="3"/>
        <v>3</v>
      </c>
      <c r="H71" s="21">
        <f>summary!$D$22*K_8!G71/K_8!$G$118</f>
        <v>33021.509016393444</v>
      </c>
      <c r="J71" s="9"/>
      <c r="K71" s="9"/>
      <c r="L71" s="9"/>
      <c r="M71" s="9"/>
      <c r="N71" s="9"/>
      <c r="O71" s="25">
        <v>83.691258211217786</v>
      </c>
      <c r="P71" s="9">
        <v>3</v>
      </c>
    </row>
    <row r="72" spans="1:16" x14ac:dyDescent="0.2">
      <c r="A72" s="80"/>
      <c r="B72" s="96" t="s">
        <v>208</v>
      </c>
      <c r="C72" s="20" t="s">
        <v>495</v>
      </c>
      <c r="D72" s="21">
        <f t="shared" si="2"/>
        <v>86.013184293493836</v>
      </c>
      <c r="E72" s="22">
        <v>3001</v>
      </c>
      <c r="F72" s="22">
        <v>3489</v>
      </c>
      <c r="G72" s="22">
        <f t="shared" si="3"/>
        <v>12</v>
      </c>
      <c r="H72" s="21">
        <f>summary!$D$22*K_8!G72/K_8!$G$118</f>
        <v>132086.03606557377</v>
      </c>
      <c r="J72" s="9"/>
      <c r="K72" s="9"/>
      <c r="L72" s="9"/>
      <c r="M72" s="9"/>
      <c r="N72" s="9"/>
      <c r="O72" s="25">
        <v>83.756205184776618</v>
      </c>
      <c r="P72" s="9">
        <v>12</v>
      </c>
    </row>
    <row r="73" spans="1:16" x14ac:dyDescent="0.2">
      <c r="A73" s="80"/>
      <c r="B73" s="96" t="s">
        <v>209</v>
      </c>
      <c r="C73" s="20" t="s">
        <v>496</v>
      </c>
      <c r="D73" s="21">
        <f t="shared" si="2"/>
        <v>81.696428571428569</v>
      </c>
      <c r="E73" s="22">
        <v>3294</v>
      </c>
      <c r="F73" s="22">
        <v>4032</v>
      </c>
      <c r="G73" s="22">
        <f t="shared" si="3"/>
        <v>9</v>
      </c>
      <c r="H73" s="21">
        <f>summary!$D$22*K_8!G73/K_8!$G$118</f>
        <v>99064.527049180324</v>
      </c>
      <c r="J73" s="9"/>
      <c r="K73" s="9"/>
      <c r="L73" s="9"/>
      <c r="M73" s="9"/>
      <c r="N73" s="9"/>
      <c r="O73" s="25">
        <v>84.004007346802467</v>
      </c>
      <c r="P73" s="9">
        <v>9</v>
      </c>
    </row>
    <row r="74" spans="1:16" x14ac:dyDescent="0.2">
      <c r="A74" s="80"/>
      <c r="B74" s="96" t="s">
        <v>210</v>
      </c>
      <c r="C74" s="20" t="s">
        <v>497</v>
      </c>
      <c r="D74" s="21">
        <f t="shared" si="2"/>
        <v>85.595034246575338</v>
      </c>
      <c r="E74" s="22">
        <v>3999</v>
      </c>
      <c r="F74" s="22">
        <v>4672</v>
      </c>
      <c r="G74" s="22">
        <f t="shared" si="3"/>
        <v>12</v>
      </c>
      <c r="H74" s="21">
        <f>summary!$D$22*K_8!G74/K_8!$G$118</f>
        <v>132086.03606557377</v>
      </c>
      <c r="J74" s="9"/>
      <c r="K74" s="9"/>
      <c r="L74" s="9"/>
      <c r="M74" s="9"/>
      <c r="N74" s="9"/>
      <c r="O74" s="25">
        <v>84.133382191278855</v>
      </c>
      <c r="P74" s="9">
        <v>12</v>
      </c>
    </row>
    <row r="75" spans="1:16" x14ac:dyDescent="0.2">
      <c r="A75" s="80"/>
      <c r="B75" s="96" t="s">
        <v>211</v>
      </c>
      <c r="C75" s="20" t="s">
        <v>498</v>
      </c>
      <c r="D75" s="21">
        <f t="shared" si="2"/>
        <v>85.569620253164558</v>
      </c>
      <c r="E75" s="22">
        <v>2028</v>
      </c>
      <c r="F75" s="22">
        <v>2370</v>
      </c>
      <c r="G75" s="22">
        <f t="shared" si="3"/>
        <v>12</v>
      </c>
      <c r="H75" s="21">
        <f>summary!$D$22*K_8!G75/K_8!$G$118</f>
        <v>132086.03606557377</v>
      </c>
      <c r="J75" s="9"/>
      <c r="K75" s="9"/>
      <c r="L75" s="9"/>
      <c r="M75" s="9"/>
      <c r="N75" s="9"/>
      <c r="O75" s="25">
        <v>84.276729559748432</v>
      </c>
      <c r="P75" s="9">
        <v>12</v>
      </c>
    </row>
    <row r="76" spans="1:16" x14ac:dyDescent="0.2">
      <c r="A76" s="80"/>
      <c r="B76" s="96" t="s">
        <v>212</v>
      </c>
      <c r="C76" s="20" t="s">
        <v>499</v>
      </c>
      <c r="D76" s="21">
        <f t="shared" si="2"/>
        <v>79.834519915335775</v>
      </c>
      <c r="E76" s="22">
        <v>4149</v>
      </c>
      <c r="F76" s="22">
        <v>5197</v>
      </c>
      <c r="G76" s="22">
        <f t="shared" si="3"/>
        <v>6</v>
      </c>
      <c r="H76" s="21">
        <f>summary!$D$22*K_8!G76/K_8!$G$118</f>
        <v>66043.018032786887</v>
      </c>
      <c r="J76" s="9"/>
      <c r="K76" s="9"/>
      <c r="L76" s="9"/>
      <c r="M76" s="9"/>
      <c r="N76" s="9"/>
      <c r="O76" s="25">
        <v>84.391143911439116</v>
      </c>
      <c r="P76" s="9">
        <v>6</v>
      </c>
    </row>
    <row r="77" spans="1:16" x14ac:dyDescent="0.2">
      <c r="A77" s="83"/>
      <c r="B77" s="96" t="s">
        <v>213</v>
      </c>
      <c r="C77" s="20" t="s">
        <v>500</v>
      </c>
      <c r="D77" s="21">
        <f t="shared" si="2"/>
        <v>88.918305597579419</v>
      </c>
      <c r="E77" s="22">
        <v>2351</v>
      </c>
      <c r="F77" s="22">
        <v>2644</v>
      </c>
      <c r="G77" s="22">
        <f t="shared" si="3"/>
        <v>15</v>
      </c>
      <c r="H77" s="21">
        <f>summary!$D$22*K_8!G77/K_8!$G$118</f>
        <v>165107.54508196723</v>
      </c>
      <c r="J77" s="9"/>
      <c r="K77" s="9"/>
      <c r="L77" s="9"/>
      <c r="M77" s="9"/>
      <c r="N77" s="9"/>
      <c r="O77" s="25">
        <v>84.557187360925681</v>
      </c>
      <c r="P77" s="9">
        <v>15</v>
      </c>
    </row>
    <row r="78" spans="1:16" x14ac:dyDescent="0.2">
      <c r="A78" s="81"/>
      <c r="B78" s="97" t="s">
        <v>214</v>
      </c>
      <c r="C78" s="34" t="s">
        <v>501</v>
      </c>
      <c r="D78" s="35">
        <f t="shared" si="2"/>
        <v>92.566510172143978</v>
      </c>
      <c r="E78" s="36">
        <v>1183</v>
      </c>
      <c r="F78" s="36">
        <v>1278</v>
      </c>
      <c r="G78" s="36">
        <f t="shared" si="3"/>
        <v>15</v>
      </c>
      <c r="H78" s="35">
        <f>summary!$D$22*K_8!G78/K_8!$G$118</f>
        <v>165107.54508196723</v>
      </c>
      <c r="J78" s="9"/>
      <c r="K78" s="9"/>
      <c r="L78" s="9"/>
      <c r="M78" s="9"/>
      <c r="N78" s="9"/>
      <c r="O78" s="25">
        <v>84.75</v>
      </c>
      <c r="P78" s="9">
        <v>15</v>
      </c>
    </row>
    <row r="79" spans="1:16" x14ac:dyDescent="0.2">
      <c r="A79" s="29" t="s">
        <v>139</v>
      </c>
      <c r="B79" s="95" t="s">
        <v>222</v>
      </c>
      <c r="C79" s="30" t="s">
        <v>502</v>
      </c>
      <c r="D79" s="31">
        <f t="shared" si="2"/>
        <v>66.639170398303094</v>
      </c>
      <c r="E79" s="32">
        <v>11310</v>
      </c>
      <c r="F79" s="32">
        <v>16972</v>
      </c>
      <c r="G79" s="32">
        <f t="shared" si="3"/>
        <v>3</v>
      </c>
      <c r="H79" s="31">
        <f>summary!$D$22*K_8!G79/K_8!$G$118</f>
        <v>33021.509016393444</v>
      </c>
      <c r="J79" s="9"/>
      <c r="K79" s="9"/>
      <c r="L79" s="9"/>
      <c r="M79" s="9"/>
      <c r="N79" s="9"/>
      <c r="O79" s="25">
        <v>84.828629032258064</v>
      </c>
      <c r="P79" s="9">
        <v>3</v>
      </c>
    </row>
    <row r="80" spans="1:16" x14ac:dyDescent="0.2">
      <c r="A80" s="80"/>
      <c r="B80" s="96" t="s">
        <v>223</v>
      </c>
      <c r="C80" s="20" t="s">
        <v>503</v>
      </c>
      <c r="D80" s="21">
        <f t="shared" si="2"/>
        <v>72.035282587389744</v>
      </c>
      <c r="E80" s="22">
        <v>6615</v>
      </c>
      <c r="F80" s="22">
        <v>9183</v>
      </c>
      <c r="G80" s="22">
        <f t="shared" si="3"/>
        <v>3</v>
      </c>
      <c r="H80" s="21">
        <f>summary!$D$22*K_8!G80/K_8!$G$118</f>
        <v>33021.509016393444</v>
      </c>
      <c r="J80" s="9"/>
      <c r="K80" s="9"/>
      <c r="L80" s="9"/>
      <c r="M80" s="9"/>
      <c r="N80" s="9"/>
      <c r="O80" s="25">
        <v>84.854082009604724</v>
      </c>
      <c r="P80" s="9">
        <v>3</v>
      </c>
    </row>
    <row r="81" spans="1:16" x14ac:dyDescent="0.2">
      <c r="A81" s="80"/>
      <c r="B81" s="96" t="s">
        <v>224</v>
      </c>
      <c r="C81" s="20" t="s">
        <v>504</v>
      </c>
      <c r="D81" s="21">
        <f t="shared" si="2"/>
        <v>75.024281948106008</v>
      </c>
      <c r="E81" s="22">
        <v>5407</v>
      </c>
      <c r="F81" s="22">
        <v>7207</v>
      </c>
      <c r="G81" s="22">
        <f t="shared" si="3"/>
        <v>3</v>
      </c>
      <c r="H81" s="21">
        <f>summary!$D$22*K_8!G81/K_8!$G$118</f>
        <v>33021.509016393444</v>
      </c>
      <c r="J81" s="9"/>
      <c r="K81" s="9"/>
      <c r="L81" s="9"/>
      <c r="M81" s="9"/>
      <c r="N81" s="9"/>
      <c r="O81" s="25">
        <v>85.071656050955411</v>
      </c>
      <c r="P81" s="9">
        <v>3</v>
      </c>
    </row>
    <row r="82" spans="1:16" x14ac:dyDescent="0.2">
      <c r="A82" s="80"/>
      <c r="B82" s="96" t="s">
        <v>225</v>
      </c>
      <c r="C82" s="20" t="s">
        <v>505</v>
      </c>
      <c r="D82" s="21">
        <f t="shared" si="2"/>
        <v>65.606993840651697</v>
      </c>
      <c r="E82" s="22">
        <v>6604</v>
      </c>
      <c r="F82" s="22">
        <v>10066</v>
      </c>
      <c r="G82" s="22">
        <f t="shared" si="3"/>
        <v>3</v>
      </c>
      <c r="H82" s="21">
        <f>summary!$D$22*K_8!G82/K_8!$G$118</f>
        <v>33021.509016393444</v>
      </c>
      <c r="J82" s="9"/>
      <c r="K82" s="9"/>
      <c r="L82" s="9"/>
      <c r="M82" s="9"/>
      <c r="N82" s="9"/>
      <c r="O82" s="25">
        <v>85.123614663256603</v>
      </c>
      <c r="P82" s="9">
        <v>3</v>
      </c>
    </row>
    <row r="83" spans="1:16" x14ac:dyDescent="0.2">
      <c r="A83" s="80"/>
      <c r="B83" s="96" t="s">
        <v>226</v>
      </c>
      <c r="C83" s="20" t="s">
        <v>506</v>
      </c>
      <c r="D83" s="21">
        <f t="shared" si="2"/>
        <v>74.009408358965075</v>
      </c>
      <c r="E83" s="22">
        <v>8181</v>
      </c>
      <c r="F83" s="22">
        <v>11054</v>
      </c>
      <c r="G83" s="22">
        <f t="shared" si="3"/>
        <v>3</v>
      </c>
      <c r="H83" s="21">
        <f>summary!$D$22*K_8!G83/K_8!$G$118</f>
        <v>33021.509016393444</v>
      </c>
      <c r="J83" s="9"/>
      <c r="K83" s="9"/>
      <c r="L83" s="9"/>
      <c r="M83" s="9"/>
      <c r="N83" s="9"/>
      <c r="O83" s="25">
        <v>85.229276895943556</v>
      </c>
      <c r="P83" s="9">
        <v>3</v>
      </c>
    </row>
    <row r="84" spans="1:16" x14ac:dyDescent="0.2">
      <c r="A84" s="80"/>
      <c r="B84" s="96" t="s">
        <v>227</v>
      </c>
      <c r="C84" s="20" t="s">
        <v>507</v>
      </c>
      <c r="D84" s="21">
        <f t="shared" si="2"/>
        <v>86.873822975517896</v>
      </c>
      <c r="E84" s="22">
        <v>4613</v>
      </c>
      <c r="F84" s="22">
        <v>5310</v>
      </c>
      <c r="G84" s="22">
        <f t="shared" si="3"/>
        <v>12</v>
      </c>
      <c r="H84" s="21">
        <f>summary!$D$22*K_8!G84/K_8!$G$118</f>
        <v>132086.03606557377</v>
      </c>
      <c r="J84" s="9"/>
      <c r="K84" s="9"/>
      <c r="L84" s="9"/>
      <c r="M84" s="9"/>
      <c r="N84" s="9"/>
      <c r="O84" s="25">
        <v>85.569620253164558</v>
      </c>
      <c r="P84" s="9">
        <v>12</v>
      </c>
    </row>
    <row r="85" spans="1:16" x14ac:dyDescent="0.2">
      <c r="A85" s="80"/>
      <c r="B85" s="96" t="s">
        <v>228</v>
      </c>
      <c r="C85" s="20" t="s">
        <v>508</v>
      </c>
      <c r="D85" s="21">
        <f t="shared" si="2"/>
        <v>79.628724963361023</v>
      </c>
      <c r="E85" s="22">
        <v>3260</v>
      </c>
      <c r="F85" s="22">
        <v>4094</v>
      </c>
      <c r="G85" s="22">
        <f t="shared" si="3"/>
        <v>6</v>
      </c>
      <c r="H85" s="21">
        <f>summary!$D$22*K_8!G85/K_8!$G$118</f>
        <v>66043.018032786887</v>
      </c>
      <c r="J85" s="9"/>
      <c r="K85" s="9"/>
      <c r="L85" s="9"/>
      <c r="M85" s="9"/>
      <c r="N85" s="9"/>
      <c r="O85" s="25">
        <v>85.583941605839414</v>
      </c>
      <c r="P85" s="9">
        <v>6</v>
      </c>
    </row>
    <row r="86" spans="1:16" x14ac:dyDescent="0.2">
      <c r="A86" s="80"/>
      <c r="B86" s="96" t="s">
        <v>229</v>
      </c>
      <c r="C86" s="20" t="s">
        <v>509</v>
      </c>
      <c r="D86" s="21">
        <f t="shared" si="2"/>
        <v>84.133382191278855</v>
      </c>
      <c r="E86" s="22">
        <v>2296</v>
      </c>
      <c r="F86" s="22">
        <v>2729</v>
      </c>
      <c r="G86" s="22">
        <f t="shared" si="3"/>
        <v>9</v>
      </c>
      <c r="H86" s="21">
        <f>summary!$D$22*K_8!G86/K_8!$G$118</f>
        <v>99064.527049180324</v>
      </c>
      <c r="J86" s="9"/>
      <c r="K86" s="9"/>
      <c r="L86" s="9"/>
      <c r="M86" s="9"/>
      <c r="N86" s="9"/>
      <c r="O86" s="25">
        <v>85.595034246575338</v>
      </c>
      <c r="P86" s="9">
        <v>9</v>
      </c>
    </row>
    <row r="87" spans="1:16" x14ac:dyDescent="0.2">
      <c r="A87" s="80"/>
      <c r="B87" s="96" t="s">
        <v>230</v>
      </c>
      <c r="C87" s="20" t="s">
        <v>510</v>
      </c>
      <c r="D87" s="21">
        <f t="shared" si="2"/>
        <v>85.734818541142658</v>
      </c>
      <c r="E87" s="22">
        <v>2386</v>
      </c>
      <c r="F87" s="22">
        <v>2783</v>
      </c>
      <c r="G87" s="22">
        <f t="shared" si="3"/>
        <v>12</v>
      </c>
      <c r="H87" s="21">
        <f>summary!$D$22*K_8!G87/K_8!$G$118</f>
        <v>132086.03606557377</v>
      </c>
      <c r="J87" s="9"/>
      <c r="K87" s="9"/>
      <c r="L87" s="9"/>
      <c r="M87" s="9"/>
      <c r="N87" s="9"/>
      <c r="O87" s="25">
        <v>85.734818541142658</v>
      </c>
      <c r="P87" s="9">
        <v>12</v>
      </c>
    </row>
    <row r="88" spans="1:16" x14ac:dyDescent="0.2">
      <c r="A88" s="80"/>
      <c r="B88" s="96" t="s">
        <v>231</v>
      </c>
      <c r="C88" s="20" t="s">
        <v>511</v>
      </c>
      <c r="D88" s="21">
        <f t="shared" si="2"/>
        <v>76.400233372228698</v>
      </c>
      <c r="E88" s="22">
        <v>2619</v>
      </c>
      <c r="F88" s="22">
        <v>3428</v>
      </c>
      <c r="G88" s="22">
        <f t="shared" si="3"/>
        <v>6</v>
      </c>
      <c r="H88" s="21">
        <f>summary!$D$22*K_8!G88/K_8!$G$118</f>
        <v>66043.018032786887</v>
      </c>
      <c r="J88" s="9"/>
      <c r="K88" s="9"/>
      <c r="L88" s="9"/>
      <c r="M88" s="9"/>
      <c r="N88" s="9"/>
      <c r="O88" s="25">
        <v>85.776614310645726</v>
      </c>
      <c r="P88" s="9">
        <v>6</v>
      </c>
    </row>
    <row r="89" spans="1:16" x14ac:dyDescent="0.2">
      <c r="A89" s="80"/>
      <c r="B89" s="96" t="s">
        <v>232</v>
      </c>
      <c r="C89" s="20" t="s">
        <v>512</v>
      </c>
      <c r="D89" s="21">
        <f t="shared" si="2"/>
        <v>75.4227733934611</v>
      </c>
      <c r="E89" s="22">
        <v>3345</v>
      </c>
      <c r="F89" s="22">
        <v>4435</v>
      </c>
      <c r="G89" s="22">
        <f t="shared" si="3"/>
        <v>3</v>
      </c>
      <c r="H89" s="21">
        <f>summary!$D$22*K_8!G89/K_8!$G$118</f>
        <v>33021.509016393444</v>
      </c>
      <c r="J89" s="9"/>
      <c r="K89" s="9"/>
      <c r="L89" s="9"/>
      <c r="M89" s="9"/>
      <c r="N89" s="9"/>
      <c r="O89" s="25">
        <v>86.013184293493836</v>
      </c>
      <c r="P89" s="9">
        <v>3</v>
      </c>
    </row>
    <row r="90" spans="1:16" x14ac:dyDescent="0.2">
      <c r="A90" s="83"/>
      <c r="B90" s="96" t="s">
        <v>233</v>
      </c>
      <c r="C90" s="20" t="s">
        <v>513</v>
      </c>
      <c r="D90" s="21">
        <f t="shared" si="2"/>
        <v>11.411411411411411</v>
      </c>
      <c r="E90" s="22">
        <v>38</v>
      </c>
      <c r="F90" s="22">
        <v>333</v>
      </c>
      <c r="G90" s="22">
        <f t="shared" si="3"/>
        <v>3</v>
      </c>
      <c r="H90" s="21">
        <f>summary!$D$22*K_8!G90/K_8!$G$118</f>
        <v>33021.509016393444</v>
      </c>
      <c r="J90" s="9"/>
      <c r="K90" s="9"/>
      <c r="L90" s="9"/>
      <c r="M90" s="9"/>
      <c r="N90" s="9"/>
      <c r="O90" s="25">
        <v>86.018867924528308</v>
      </c>
      <c r="P90" s="9">
        <v>3</v>
      </c>
    </row>
    <row r="91" spans="1:16" x14ac:dyDescent="0.2">
      <c r="A91" s="80"/>
      <c r="B91" s="98" t="s">
        <v>234</v>
      </c>
      <c r="C91" s="26" t="s">
        <v>514</v>
      </c>
      <c r="D91" s="27">
        <f t="shared" si="2"/>
        <v>22.222222222222221</v>
      </c>
      <c r="E91" s="28">
        <v>2</v>
      </c>
      <c r="F91" s="28">
        <v>9</v>
      </c>
      <c r="G91" s="28">
        <f t="shared" si="3"/>
        <v>3</v>
      </c>
      <c r="H91" s="27">
        <f>summary!$D$22*K_8!G91/K_8!$G$118</f>
        <v>33021.509016393444</v>
      </c>
      <c r="J91" s="9"/>
      <c r="K91" s="9"/>
      <c r="L91" s="9"/>
      <c r="M91" s="9"/>
      <c r="N91" s="9"/>
      <c r="O91" s="25">
        <v>86.083882371846371</v>
      </c>
      <c r="P91" s="9">
        <v>3</v>
      </c>
    </row>
    <row r="92" spans="1:16" x14ac:dyDescent="0.2">
      <c r="A92" s="29" t="s">
        <v>141</v>
      </c>
      <c r="B92" s="95" t="s">
        <v>241</v>
      </c>
      <c r="C92" s="30" t="s">
        <v>423</v>
      </c>
      <c r="D92" s="31">
        <f t="shared" si="2"/>
        <v>81.015002778292271</v>
      </c>
      <c r="E92" s="32">
        <v>13122</v>
      </c>
      <c r="F92" s="32">
        <v>16197</v>
      </c>
      <c r="G92" s="32">
        <f t="shared" si="3"/>
        <v>9</v>
      </c>
      <c r="H92" s="31">
        <f>summary!$D$22*K_8!G92/K_8!$G$118</f>
        <v>99064.527049180324</v>
      </c>
      <c r="J92" s="9"/>
      <c r="K92" s="9"/>
      <c r="L92" s="9"/>
      <c r="M92" s="9"/>
      <c r="N92" s="9"/>
      <c r="O92" s="25">
        <v>86.479052052475666</v>
      </c>
      <c r="P92" s="9">
        <v>9</v>
      </c>
    </row>
    <row r="93" spans="1:16" x14ac:dyDescent="0.2">
      <c r="A93" s="19"/>
      <c r="B93" s="96" t="s">
        <v>242</v>
      </c>
      <c r="C93" s="20" t="s">
        <v>424</v>
      </c>
      <c r="D93" s="21">
        <f t="shared" si="2"/>
        <v>80.588082227426483</v>
      </c>
      <c r="E93" s="22">
        <v>6194</v>
      </c>
      <c r="F93" s="22">
        <v>7686</v>
      </c>
      <c r="G93" s="22">
        <f t="shared" si="3"/>
        <v>9</v>
      </c>
      <c r="H93" s="21">
        <f>summary!$D$22*K_8!G93/K_8!$G$118</f>
        <v>99064.527049180324</v>
      </c>
      <c r="J93" s="9"/>
      <c r="K93" s="9"/>
      <c r="L93" s="9"/>
      <c r="M93" s="9"/>
      <c r="N93" s="9"/>
      <c r="O93" s="25">
        <v>86.816720257234721</v>
      </c>
      <c r="P93" s="9">
        <v>9</v>
      </c>
    </row>
    <row r="94" spans="1:16" x14ac:dyDescent="0.2">
      <c r="A94" s="19"/>
      <c r="B94" s="96" t="s">
        <v>243</v>
      </c>
      <c r="C94" s="20" t="s">
        <v>425</v>
      </c>
      <c r="D94" s="21">
        <f t="shared" si="2"/>
        <v>89.416553595658073</v>
      </c>
      <c r="E94" s="22">
        <v>5931</v>
      </c>
      <c r="F94" s="22">
        <v>6633</v>
      </c>
      <c r="G94" s="22">
        <f t="shared" si="3"/>
        <v>15</v>
      </c>
      <c r="H94" s="21">
        <f>summary!$D$22*K_8!G94/K_8!$G$118</f>
        <v>165107.54508196723</v>
      </c>
      <c r="J94" s="9"/>
      <c r="K94" s="9"/>
      <c r="L94" s="9"/>
      <c r="M94" s="9"/>
      <c r="N94" s="9"/>
      <c r="O94" s="25">
        <v>86.873822975517896</v>
      </c>
      <c r="P94" s="9">
        <v>15</v>
      </c>
    </row>
    <row r="95" spans="1:16" x14ac:dyDescent="0.2">
      <c r="A95" s="19"/>
      <c r="B95" s="96" t="s">
        <v>244</v>
      </c>
      <c r="C95" s="20" t="s">
        <v>426</v>
      </c>
      <c r="D95" s="21">
        <f t="shared" si="2"/>
        <v>88.489718742614045</v>
      </c>
      <c r="E95" s="22">
        <v>3744</v>
      </c>
      <c r="F95" s="22">
        <v>4231</v>
      </c>
      <c r="G95" s="22">
        <f t="shared" si="3"/>
        <v>12</v>
      </c>
      <c r="H95" s="21">
        <f>summary!$D$22*K_8!G95/K_8!$G$118</f>
        <v>132086.03606557377</v>
      </c>
      <c r="J95" s="9"/>
      <c r="K95" s="9"/>
      <c r="L95" s="9"/>
      <c r="M95" s="9"/>
      <c r="N95" s="9"/>
      <c r="O95" s="25">
        <v>86.931216931216937</v>
      </c>
      <c r="P95" s="9">
        <v>12</v>
      </c>
    </row>
    <row r="96" spans="1:16" x14ac:dyDescent="0.2">
      <c r="A96" s="15"/>
      <c r="B96" s="96" t="s">
        <v>245</v>
      </c>
      <c r="C96" s="20" t="s">
        <v>427</v>
      </c>
      <c r="D96" s="21">
        <f t="shared" si="2"/>
        <v>88.639139995113609</v>
      </c>
      <c r="E96" s="22">
        <v>3628</v>
      </c>
      <c r="F96" s="22">
        <v>4093</v>
      </c>
      <c r="G96" s="22">
        <f t="shared" si="3"/>
        <v>12</v>
      </c>
      <c r="H96" s="21">
        <f>summary!$D$22*K_8!G96/K_8!$G$118</f>
        <v>132086.03606557377</v>
      </c>
      <c r="J96" s="9"/>
      <c r="K96" s="9"/>
      <c r="L96" s="9"/>
      <c r="M96" s="9"/>
      <c r="N96" s="9"/>
      <c r="O96" s="25">
        <v>87.341122095262548</v>
      </c>
      <c r="P96" s="9">
        <v>12</v>
      </c>
    </row>
    <row r="97" spans="1:16" x14ac:dyDescent="0.2">
      <c r="A97" s="19"/>
      <c r="B97" s="96" t="s">
        <v>246</v>
      </c>
      <c r="C97" s="20" t="s">
        <v>428</v>
      </c>
      <c r="D97" s="21">
        <f t="shared" si="2"/>
        <v>90.592334494773525</v>
      </c>
      <c r="E97" s="22">
        <v>1560</v>
      </c>
      <c r="F97" s="22">
        <v>1722</v>
      </c>
      <c r="G97" s="22">
        <f t="shared" si="3"/>
        <v>15</v>
      </c>
      <c r="H97" s="21">
        <f>summary!$D$22*K_8!G97/K_8!$G$118</f>
        <v>165107.54508196723</v>
      </c>
      <c r="J97" s="9"/>
      <c r="K97" s="9"/>
      <c r="L97" s="9"/>
      <c r="M97" s="9"/>
      <c r="N97" s="9"/>
      <c r="O97" s="25">
        <v>87.753463160008025</v>
      </c>
      <c r="P97" s="9">
        <v>15</v>
      </c>
    </row>
    <row r="98" spans="1:16" x14ac:dyDescent="0.2">
      <c r="A98" s="19"/>
      <c r="B98" s="96" t="s">
        <v>247</v>
      </c>
      <c r="C98" s="20" t="s">
        <v>429</v>
      </c>
      <c r="D98" s="21">
        <f t="shared" si="2"/>
        <v>87.753463160008025</v>
      </c>
      <c r="E98" s="22">
        <v>4371</v>
      </c>
      <c r="F98" s="22">
        <v>4981</v>
      </c>
      <c r="G98" s="22">
        <f t="shared" si="3"/>
        <v>12</v>
      </c>
      <c r="H98" s="21">
        <f>summary!$D$22*K_8!G98/K_8!$G$118</f>
        <v>132086.03606557377</v>
      </c>
      <c r="J98" s="9"/>
      <c r="K98" s="9"/>
      <c r="L98" s="9"/>
      <c r="M98" s="9"/>
      <c r="N98" s="9"/>
      <c r="O98" s="25">
        <v>87.895690977548455</v>
      </c>
      <c r="P98" s="9">
        <v>12</v>
      </c>
    </row>
    <row r="99" spans="1:16" x14ac:dyDescent="0.2">
      <c r="A99" s="19"/>
      <c r="B99" s="96" t="s">
        <v>248</v>
      </c>
      <c r="C99" s="20" t="s">
        <v>430</v>
      </c>
      <c r="D99" s="21">
        <f t="shared" si="2"/>
        <v>80.24282560706402</v>
      </c>
      <c r="E99" s="22">
        <v>727</v>
      </c>
      <c r="F99" s="22">
        <v>906</v>
      </c>
      <c r="G99" s="22">
        <f t="shared" si="3"/>
        <v>9</v>
      </c>
      <c r="H99" s="21">
        <f>summary!$D$22*K_8!G99/K_8!$G$118</f>
        <v>99064.527049180324</v>
      </c>
      <c r="J99" s="9"/>
      <c r="K99" s="9"/>
      <c r="L99" s="9"/>
      <c r="M99" s="9"/>
      <c r="N99" s="9"/>
      <c r="O99" s="25">
        <v>88.046015338446153</v>
      </c>
      <c r="P99" s="9">
        <v>9</v>
      </c>
    </row>
    <row r="100" spans="1:16" x14ac:dyDescent="0.2">
      <c r="A100" s="19"/>
      <c r="B100" s="96" t="s">
        <v>249</v>
      </c>
      <c r="C100" s="20" t="s">
        <v>431</v>
      </c>
      <c r="D100" s="21">
        <f t="shared" si="2"/>
        <v>94.085129906025429</v>
      </c>
      <c r="E100" s="22">
        <v>1702</v>
      </c>
      <c r="F100" s="22">
        <v>1809</v>
      </c>
      <c r="G100" s="22">
        <f t="shared" si="3"/>
        <v>15</v>
      </c>
      <c r="H100" s="21">
        <f>summary!$D$22*K_8!G100/K_8!$G$118</f>
        <v>165107.54508196723</v>
      </c>
      <c r="J100" s="9"/>
      <c r="K100" s="9"/>
      <c r="L100" s="9"/>
      <c r="M100" s="9"/>
      <c r="N100" s="9"/>
      <c r="O100" s="25">
        <v>88.257965056526203</v>
      </c>
      <c r="P100" s="9">
        <v>15</v>
      </c>
    </row>
    <row r="101" spans="1:16" x14ac:dyDescent="0.2">
      <c r="A101" s="19"/>
      <c r="B101" s="96" t="s">
        <v>250</v>
      </c>
      <c r="C101" s="20" t="s">
        <v>432</v>
      </c>
      <c r="D101" s="21">
        <f t="shared" si="2"/>
        <v>90.930031672905272</v>
      </c>
      <c r="E101" s="22">
        <v>3158</v>
      </c>
      <c r="F101" s="22">
        <v>3473</v>
      </c>
      <c r="G101" s="22">
        <f t="shared" si="3"/>
        <v>15</v>
      </c>
      <c r="H101" s="21">
        <f>summary!$D$22*K_8!G101/K_8!$G$118</f>
        <v>165107.54508196723</v>
      </c>
      <c r="J101" s="9"/>
      <c r="K101" s="9"/>
      <c r="L101" s="9"/>
      <c r="M101" s="9"/>
      <c r="N101" s="9"/>
      <c r="O101" s="25">
        <v>88.489718742614045</v>
      </c>
      <c r="P101" s="9">
        <v>15</v>
      </c>
    </row>
    <row r="102" spans="1:16" x14ac:dyDescent="0.2">
      <c r="A102" s="19"/>
      <c r="B102" s="96" t="s">
        <v>251</v>
      </c>
      <c r="C102" s="20" t="s">
        <v>433</v>
      </c>
      <c r="D102" s="21">
        <f t="shared" si="2"/>
        <v>85.123614663256603</v>
      </c>
      <c r="E102" s="22">
        <v>3994</v>
      </c>
      <c r="F102" s="22">
        <v>4692</v>
      </c>
      <c r="G102" s="22">
        <f t="shared" si="3"/>
        <v>12</v>
      </c>
      <c r="H102" s="21">
        <f>summary!$D$22*K_8!G102/K_8!$G$118</f>
        <v>132086.03606557377</v>
      </c>
      <c r="J102" s="9"/>
      <c r="K102" s="9"/>
      <c r="L102" s="9"/>
      <c r="M102" s="9"/>
      <c r="N102" s="9"/>
      <c r="O102" s="25">
        <v>88.639139995113609</v>
      </c>
      <c r="P102" s="9">
        <v>12</v>
      </c>
    </row>
    <row r="103" spans="1:16" x14ac:dyDescent="0.2">
      <c r="A103" s="19"/>
      <c r="B103" s="96" t="s">
        <v>252</v>
      </c>
      <c r="C103" s="20" t="s">
        <v>434</v>
      </c>
      <c r="D103" s="21">
        <f t="shared" si="2"/>
        <v>85.229276895943556</v>
      </c>
      <c r="E103" s="22">
        <v>1933</v>
      </c>
      <c r="F103" s="22">
        <v>2268</v>
      </c>
      <c r="G103" s="22">
        <f t="shared" si="3"/>
        <v>12</v>
      </c>
      <c r="H103" s="21">
        <f>summary!$D$22*K_8!G103/K_8!$G$118</f>
        <v>132086.03606557377</v>
      </c>
      <c r="J103" s="9"/>
      <c r="K103" s="9"/>
      <c r="L103" s="9"/>
      <c r="M103" s="9"/>
      <c r="N103" s="9"/>
      <c r="O103" s="25">
        <v>88.918305597579419</v>
      </c>
      <c r="P103" s="9">
        <v>12</v>
      </c>
    </row>
    <row r="104" spans="1:16" x14ac:dyDescent="0.2">
      <c r="A104" s="33"/>
      <c r="B104" s="97" t="s">
        <v>253</v>
      </c>
      <c r="C104" s="34" t="s">
        <v>435</v>
      </c>
      <c r="D104" s="35">
        <f t="shared" si="2"/>
        <v>28.571428571428573</v>
      </c>
      <c r="E104" s="36">
        <v>12</v>
      </c>
      <c r="F104" s="36">
        <v>42</v>
      </c>
      <c r="G104" s="36">
        <f t="shared" si="3"/>
        <v>3</v>
      </c>
      <c r="H104" s="35">
        <f>summary!$D$22*K_8!G104/K_8!$G$118</f>
        <v>33021.509016393444</v>
      </c>
      <c r="J104" s="9"/>
      <c r="K104" s="9"/>
      <c r="L104" s="9"/>
      <c r="M104" s="9"/>
      <c r="N104" s="9"/>
      <c r="O104" s="25">
        <v>89.411206077872748</v>
      </c>
      <c r="P104" s="9">
        <v>3</v>
      </c>
    </row>
    <row r="105" spans="1:16" x14ac:dyDescent="0.2">
      <c r="A105" s="82" t="s">
        <v>140</v>
      </c>
      <c r="B105" s="95" t="s">
        <v>235</v>
      </c>
      <c r="C105" s="30" t="s">
        <v>515</v>
      </c>
      <c r="D105" s="31">
        <f t="shared" si="2"/>
        <v>87.895690977548455</v>
      </c>
      <c r="E105" s="32">
        <v>6303</v>
      </c>
      <c r="F105" s="32">
        <v>7171</v>
      </c>
      <c r="G105" s="32">
        <f t="shared" si="3"/>
        <v>12</v>
      </c>
      <c r="H105" s="31">
        <f>summary!$D$22*K_8!G105/K_8!$G$118</f>
        <v>132086.03606557377</v>
      </c>
      <c r="J105" s="9"/>
      <c r="K105" s="9"/>
      <c r="L105" s="9"/>
      <c r="M105" s="9"/>
      <c r="N105" s="9"/>
      <c r="O105" s="25">
        <v>89.416553595658073</v>
      </c>
      <c r="P105" s="9">
        <v>12</v>
      </c>
    </row>
    <row r="106" spans="1:16" x14ac:dyDescent="0.2">
      <c r="A106" s="80"/>
      <c r="B106" s="96" t="s">
        <v>236</v>
      </c>
      <c r="C106" s="20" t="s">
        <v>516</v>
      </c>
      <c r="D106" s="21">
        <f t="shared" si="2"/>
        <v>86.083882371846371</v>
      </c>
      <c r="E106" s="22">
        <v>5357</v>
      </c>
      <c r="F106" s="22">
        <v>6223</v>
      </c>
      <c r="G106" s="22">
        <f t="shared" si="3"/>
        <v>12</v>
      </c>
      <c r="H106" s="21">
        <f>summary!$D$22*K_8!G106/K_8!$G$118</f>
        <v>132086.03606557377</v>
      </c>
      <c r="J106" s="9"/>
      <c r="K106" s="9"/>
      <c r="L106" s="9"/>
      <c r="M106" s="9"/>
      <c r="N106" s="9"/>
      <c r="O106" s="25">
        <v>90.072742832691489</v>
      </c>
      <c r="P106" s="9">
        <v>12</v>
      </c>
    </row>
    <row r="107" spans="1:16" x14ac:dyDescent="0.2">
      <c r="A107" s="80"/>
      <c r="B107" s="96" t="s">
        <v>237</v>
      </c>
      <c r="C107" s="20" t="s">
        <v>517</v>
      </c>
      <c r="D107" s="21">
        <f t="shared" si="2"/>
        <v>90.072742832691489</v>
      </c>
      <c r="E107" s="22">
        <v>4210</v>
      </c>
      <c r="F107" s="22">
        <v>4674</v>
      </c>
      <c r="G107" s="22">
        <f t="shared" si="3"/>
        <v>15</v>
      </c>
      <c r="H107" s="21">
        <f>summary!$D$22*K_8!G107/K_8!$G$118</f>
        <v>165107.54508196723</v>
      </c>
      <c r="J107" s="9"/>
      <c r="K107" s="9"/>
      <c r="L107" s="9"/>
      <c r="M107" s="9"/>
      <c r="N107" s="9"/>
      <c r="O107" s="25">
        <v>90.179316096747286</v>
      </c>
      <c r="P107" s="9">
        <v>15</v>
      </c>
    </row>
    <row r="108" spans="1:16" x14ac:dyDescent="0.2">
      <c r="A108" s="80"/>
      <c r="B108" s="96" t="s">
        <v>238</v>
      </c>
      <c r="C108" s="20" t="s">
        <v>518</v>
      </c>
      <c r="D108" s="21">
        <f t="shared" si="2"/>
        <v>90.719499478623561</v>
      </c>
      <c r="E108" s="22">
        <v>3480</v>
      </c>
      <c r="F108" s="22">
        <v>3836</v>
      </c>
      <c r="G108" s="22">
        <f t="shared" si="3"/>
        <v>15</v>
      </c>
      <c r="H108" s="21">
        <f>summary!$D$22*K_8!G108/K_8!$G$118</f>
        <v>165107.54508196723</v>
      </c>
      <c r="J108" s="9"/>
      <c r="K108" s="9"/>
      <c r="L108" s="9"/>
      <c r="M108" s="9"/>
      <c r="N108" s="9"/>
      <c r="O108" s="25">
        <v>90.336935791481253</v>
      </c>
      <c r="P108" s="9">
        <v>15</v>
      </c>
    </row>
    <row r="109" spans="1:16" x14ac:dyDescent="0.2">
      <c r="A109" s="83"/>
      <c r="B109" s="96" t="s">
        <v>239</v>
      </c>
      <c r="C109" s="20" t="s">
        <v>519</v>
      </c>
      <c r="D109" s="21">
        <f t="shared" si="2"/>
        <v>84.557187360925681</v>
      </c>
      <c r="E109" s="22">
        <v>1900</v>
      </c>
      <c r="F109" s="22">
        <v>2247</v>
      </c>
      <c r="G109" s="22">
        <f t="shared" si="3"/>
        <v>12</v>
      </c>
      <c r="H109" s="21">
        <f>summary!$D$22*K_8!G109/K_8!$G$118</f>
        <v>132086.03606557377</v>
      </c>
      <c r="J109" s="9"/>
      <c r="K109" s="9"/>
      <c r="L109" s="9"/>
      <c r="M109" s="9"/>
      <c r="N109" s="9"/>
      <c r="O109" s="25">
        <v>90.592334494773525</v>
      </c>
      <c r="P109" s="9">
        <v>12</v>
      </c>
    </row>
    <row r="110" spans="1:16" x14ac:dyDescent="0.2">
      <c r="A110" s="80"/>
      <c r="B110" s="98" t="s">
        <v>240</v>
      </c>
      <c r="C110" s="26" t="s">
        <v>520</v>
      </c>
      <c r="D110" s="27">
        <f t="shared" si="2"/>
        <v>85.776614310645726</v>
      </c>
      <c r="E110" s="28">
        <v>1966</v>
      </c>
      <c r="F110" s="28">
        <v>2292</v>
      </c>
      <c r="G110" s="28">
        <f t="shared" si="3"/>
        <v>12</v>
      </c>
      <c r="H110" s="27">
        <f>summary!$D$22*K_8!G110/K_8!$G$118</f>
        <v>132086.03606557377</v>
      </c>
      <c r="J110" s="9"/>
      <c r="K110" s="9"/>
      <c r="L110" s="9"/>
      <c r="M110" s="9"/>
      <c r="N110" s="9"/>
      <c r="O110" s="25">
        <v>90.719499478623561</v>
      </c>
      <c r="P110" s="9">
        <v>12</v>
      </c>
    </row>
    <row r="111" spans="1:16" x14ac:dyDescent="0.2">
      <c r="A111" s="29" t="s">
        <v>138</v>
      </c>
      <c r="B111" s="95" t="s">
        <v>215</v>
      </c>
      <c r="C111" s="30" t="s">
        <v>521</v>
      </c>
      <c r="D111" s="31">
        <f t="shared" si="2"/>
        <v>73.620071684587813</v>
      </c>
      <c r="E111" s="32">
        <v>4108</v>
      </c>
      <c r="F111" s="32">
        <v>5580</v>
      </c>
      <c r="G111" s="32">
        <f t="shared" si="3"/>
        <v>3</v>
      </c>
      <c r="H111" s="31">
        <f>summary!$D$22*K_8!G111/K_8!$G$118</f>
        <v>33021.509016393444</v>
      </c>
      <c r="J111" s="9"/>
      <c r="K111" s="9"/>
      <c r="L111" s="9"/>
      <c r="M111" s="9"/>
      <c r="N111" s="9"/>
      <c r="O111" s="25">
        <v>90.930031672905272</v>
      </c>
      <c r="P111" s="9">
        <v>3</v>
      </c>
    </row>
    <row r="112" spans="1:16" x14ac:dyDescent="0.2">
      <c r="A112" s="19"/>
      <c r="B112" s="96" t="s">
        <v>216</v>
      </c>
      <c r="C112" s="20" t="s">
        <v>522</v>
      </c>
      <c r="D112" s="21">
        <f t="shared" si="2"/>
        <v>90.336935791481253</v>
      </c>
      <c r="E112" s="22">
        <v>1421</v>
      </c>
      <c r="F112" s="22">
        <v>1573</v>
      </c>
      <c r="G112" s="22">
        <f t="shared" si="3"/>
        <v>15</v>
      </c>
      <c r="H112" s="21">
        <f>summary!$D$22*K_8!G112/K_8!$G$118</f>
        <v>165107.54508196723</v>
      </c>
      <c r="J112" s="9"/>
      <c r="K112" s="9"/>
      <c r="L112" s="9"/>
      <c r="M112" s="9"/>
      <c r="N112" s="9"/>
      <c r="O112" s="25">
        <v>92.019099590723059</v>
      </c>
      <c r="P112" s="9">
        <v>15</v>
      </c>
    </row>
    <row r="113" spans="1:16" x14ac:dyDescent="0.2">
      <c r="A113" s="19"/>
      <c r="B113" s="96" t="s">
        <v>217</v>
      </c>
      <c r="C113" s="20" t="s">
        <v>523</v>
      </c>
      <c r="D113" s="21">
        <f t="shared" si="2"/>
        <v>84.854082009604724</v>
      </c>
      <c r="E113" s="22">
        <v>2297</v>
      </c>
      <c r="F113" s="22">
        <v>2707</v>
      </c>
      <c r="G113" s="22">
        <f t="shared" si="3"/>
        <v>12</v>
      </c>
      <c r="H113" s="21">
        <f>summary!$D$22*K_8!G113/K_8!$G$118</f>
        <v>132086.03606557377</v>
      </c>
      <c r="J113" s="9"/>
      <c r="K113" s="9"/>
      <c r="L113" s="9"/>
      <c r="M113" s="9"/>
      <c r="N113" s="9"/>
      <c r="O113" s="25">
        <v>92.241860465116275</v>
      </c>
      <c r="P113" s="9">
        <v>12</v>
      </c>
    </row>
    <row r="114" spans="1:16" x14ac:dyDescent="0.2">
      <c r="A114" s="19"/>
      <c r="B114" s="96" t="s">
        <v>218</v>
      </c>
      <c r="C114" s="20" t="s">
        <v>524</v>
      </c>
      <c r="D114" s="21">
        <f t="shared" si="2"/>
        <v>88.257965056526203</v>
      </c>
      <c r="E114" s="22">
        <v>3435</v>
      </c>
      <c r="F114" s="22">
        <v>3892</v>
      </c>
      <c r="G114" s="22">
        <f t="shared" si="3"/>
        <v>12</v>
      </c>
      <c r="H114" s="21">
        <f>summary!$D$22*K_8!G114/K_8!$G$118</f>
        <v>132086.03606557377</v>
      </c>
      <c r="J114" s="9"/>
      <c r="K114" s="9"/>
      <c r="L114" s="9"/>
      <c r="M114" s="9"/>
      <c r="N114" s="9"/>
      <c r="O114" s="25">
        <v>92.566510172143978</v>
      </c>
      <c r="P114" s="9">
        <v>12</v>
      </c>
    </row>
    <row r="115" spans="1:16" x14ac:dyDescent="0.2">
      <c r="A115" s="19"/>
      <c r="B115" s="96" t="s">
        <v>219</v>
      </c>
      <c r="C115" s="20" t="s">
        <v>525</v>
      </c>
      <c r="D115" s="91">
        <f t="shared" si="2"/>
        <v>93.28449328449328</v>
      </c>
      <c r="E115" s="85">
        <v>3056</v>
      </c>
      <c r="F115" s="85">
        <v>3276</v>
      </c>
      <c r="G115" s="22">
        <f t="shared" si="3"/>
        <v>15</v>
      </c>
      <c r="H115" s="21">
        <f>summary!$D$22*K_8!G115/K_8!$G$118</f>
        <v>165107.54508196723</v>
      </c>
      <c r="J115" s="9"/>
      <c r="K115" s="9"/>
      <c r="L115" s="9"/>
      <c r="M115" s="9"/>
      <c r="N115" s="9"/>
      <c r="O115" s="25">
        <v>92.666666666666671</v>
      </c>
      <c r="P115" s="9">
        <v>15</v>
      </c>
    </row>
    <row r="116" spans="1:16" x14ac:dyDescent="0.2">
      <c r="A116" s="19"/>
      <c r="B116" s="96" t="s">
        <v>220</v>
      </c>
      <c r="C116" s="20" t="s">
        <v>526</v>
      </c>
      <c r="D116" s="21">
        <f t="shared" si="2"/>
        <v>81.038268506900877</v>
      </c>
      <c r="E116" s="86">
        <v>5167</v>
      </c>
      <c r="F116" s="20">
        <v>6376</v>
      </c>
      <c r="G116" s="22">
        <f t="shared" si="3"/>
        <v>9</v>
      </c>
      <c r="H116" s="21">
        <f>summary!$D$22*K_8!G116/K_8!$G$118</f>
        <v>99064.527049180324</v>
      </c>
      <c r="J116" s="9"/>
      <c r="K116" s="9"/>
      <c r="L116" s="9"/>
      <c r="M116" s="9"/>
      <c r="N116" s="9"/>
      <c r="O116" s="25">
        <v>93.28449328449328</v>
      </c>
      <c r="P116" s="9">
        <v>9</v>
      </c>
    </row>
    <row r="117" spans="1:16" x14ac:dyDescent="0.2">
      <c r="A117" s="33"/>
      <c r="B117" s="97" t="s">
        <v>221</v>
      </c>
      <c r="C117" s="34" t="s">
        <v>527</v>
      </c>
      <c r="D117" s="27">
        <f t="shared" si="2"/>
        <v>89.411206077872748</v>
      </c>
      <c r="E117" s="87">
        <v>1883</v>
      </c>
      <c r="F117" s="26">
        <v>2106</v>
      </c>
      <c r="G117" s="22">
        <f t="shared" si="3"/>
        <v>15</v>
      </c>
      <c r="H117" s="27">
        <f>summary!$D$22*K_8!G117/K_8!$G$118</f>
        <v>165107.54508196723</v>
      </c>
      <c r="J117" s="9"/>
      <c r="K117" s="9"/>
      <c r="L117" s="9"/>
      <c r="M117" s="9"/>
      <c r="N117" s="9"/>
      <c r="O117" s="25">
        <v>94.085129906025429</v>
      </c>
      <c r="P117" s="9">
        <v>15</v>
      </c>
    </row>
    <row r="118" spans="1:16" ht="21.75" thickBot="1" x14ac:dyDescent="0.25">
      <c r="B118" s="92"/>
      <c r="D118" s="88"/>
      <c r="E118" s="89"/>
      <c r="F118" s="88"/>
      <c r="G118" s="90">
        <f>SUM(G4:G117)</f>
        <v>915</v>
      </c>
      <c r="H118" s="99">
        <f>SUM(H4:H117)</f>
        <v>10071560.249999993</v>
      </c>
      <c r="J118" s="9"/>
      <c r="K118" s="9"/>
      <c r="L118" s="9"/>
      <c r="M118" s="9"/>
      <c r="N118" s="9"/>
      <c r="P118" s="9">
        <f>SUM(P4:P117)</f>
        <v>915</v>
      </c>
    </row>
    <row r="119" spans="1:16" ht="21.75" thickTop="1" x14ac:dyDescent="0.2">
      <c r="J119" s="9"/>
      <c r="K119" s="9"/>
      <c r="L119" s="9"/>
      <c r="M119" s="9"/>
      <c r="N119" s="9"/>
    </row>
  </sheetData>
  <sortState ref="O4:O117">
    <sortCondition ref="O4"/>
  </sortState>
  <mergeCells count="1">
    <mergeCell ref="N18:N2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18"/>
  <sheetViews>
    <sheetView workbookViewId="0">
      <selection activeCell="C8" sqref="C8"/>
    </sheetView>
  </sheetViews>
  <sheetFormatPr defaultRowHeight="12.75" x14ac:dyDescent="0.2"/>
  <cols>
    <col min="1" max="1" width="13.5703125" customWidth="1"/>
    <col min="2" max="2" width="16.7109375" customWidth="1"/>
    <col min="3" max="3" width="70.7109375" bestFit="1" customWidth="1"/>
    <col min="4" max="4" width="19.5703125" bestFit="1" customWidth="1"/>
    <col min="5" max="5" width="16" bestFit="1" customWidth="1"/>
    <col min="6" max="6" width="10.42578125" bestFit="1" customWidth="1"/>
    <col min="7" max="7" width="15.28515625" bestFit="1" customWidth="1"/>
  </cols>
  <sheetData>
    <row r="1" spans="1:7" ht="23.25" x14ac:dyDescent="0.2">
      <c r="A1" s="43" t="s">
        <v>551</v>
      </c>
      <c r="B1" s="37"/>
      <c r="C1" s="9"/>
    </row>
    <row r="2" spans="1:7" ht="21" x14ac:dyDescent="0.2">
      <c r="A2" s="9"/>
      <c r="B2" s="52" t="s">
        <v>1275</v>
      </c>
      <c r="C2" s="9"/>
    </row>
    <row r="3" spans="1:7" ht="21" x14ac:dyDescent="0.2">
      <c r="A3" t="s">
        <v>134</v>
      </c>
      <c r="B3" s="13" t="s">
        <v>553</v>
      </c>
      <c r="C3" s="13" t="s">
        <v>554</v>
      </c>
      <c r="D3" s="13" t="s">
        <v>1276</v>
      </c>
      <c r="E3" s="13" t="s">
        <v>1277</v>
      </c>
      <c r="F3" s="13" t="s">
        <v>1274</v>
      </c>
      <c r="G3" s="13" t="s">
        <v>121</v>
      </c>
    </row>
    <row r="4" spans="1:7" x14ac:dyDescent="0.2">
      <c r="A4" t="s">
        <v>142</v>
      </c>
      <c r="B4" t="s">
        <v>254</v>
      </c>
      <c r="C4" t="s">
        <v>417</v>
      </c>
      <c r="D4">
        <v>13</v>
      </c>
      <c r="E4">
        <v>57</v>
      </c>
      <c r="F4" s="1">
        <f>E4/D4</f>
        <v>4.384615384615385</v>
      </c>
      <c r="G4" s="131">
        <f>F4*summary!$D$24/'K_9.1'!$F$118</f>
        <v>28292.89135948888</v>
      </c>
    </row>
    <row r="5" spans="1:7" x14ac:dyDescent="0.2">
      <c r="B5" t="s">
        <v>255</v>
      </c>
      <c r="C5" t="s">
        <v>418</v>
      </c>
      <c r="D5">
        <v>7</v>
      </c>
      <c r="E5">
        <v>34</v>
      </c>
      <c r="F5" s="1">
        <f t="shared" ref="F5:F61" si="0">E5/D5</f>
        <v>4.8571428571428568</v>
      </c>
      <c r="G5" s="131">
        <f>F5*summary!$D$24/'K_9.1'!$F$118</f>
        <v>31341.999952115497</v>
      </c>
    </row>
    <row r="6" spans="1:7" x14ac:dyDescent="0.2">
      <c r="B6" t="s">
        <v>256</v>
      </c>
      <c r="C6" t="s">
        <v>419</v>
      </c>
      <c r="D6">
        <v>10</v>
      </c>
      <c r="E6">
        <v>39</v>
      </c>
      <c r="F6" s="1">
        <f t="shared" si="0"/>
        <v>3.9</v>
      </c>
      <c r="G6" s="131">
        <f>F6*summary!$D$24/'K_9.1'!$F$118</f>
        <v>25165.782314492739</v>
      </c>
    </row>
    <row r="7" spans="1:7" x14ac:dyDescent="0.2">
      <c r="B7" t="s">
        <v>257</v>
      </c>
      <c r="C7" t="s">
        <v>420</v>
      </c>
      <c r="D7">
        <v>8</v>
      </c>
      <c r="E7">
        <v>34</v>
      </c>
      <c r="F7" s="1">
        <f t="shared" si="0"/>
        <v>4.25</v>
      </c>
      <c r="G7" s="131">
        <f>F7*summary!$D$24/'K_9.1'!$F$118</f>
        <v>27424.249958101063</v>
      </c>
    </row>
    <row r="8" spans="1:7" x14ac:dyDescent="0.2">
      <c r="B8" t="s">
        <v>258</v>
      </c>
      <c r="C8" t="s">
        <v>421</v>
      </c>
      <c r="D8">
        <v>2</v>
      </c>
      <c r="E8">
        <v>10</v>
      </c>
      <c r="F8" s="1">
        <f t="shared" si="0"/>
        <v>5</v>
      </c>
      <c r="G8" s="131">
        <f>F8*summary!$D$24/'K_9.1'!$F$118</f>
        <v>32263.823480118896</v>
      </c>
    </row>
    <row r="9" spans="1:7" x14ac:dyDescent="0.2">
      <c r="B9" t="s">
        <v>259</v>
      </c>
      <c r="C9" t="s">
        <v>422</v>
      </c>
      <c r="D9">
        <v>4</v>
      </c>
      <c r="E9">
        <v>10</v>
      </c>
      <c r="F9" s="1">
        <f t="shared" si="0"/>
        <v>2.5</v>
      </c>
      <c r="G9" s="131">
        <f>F9*summary!$D$24/'K_9.1'!$F$118</f>
        <v>16131.911740059448</v>
      </c>
    </row>
    <row r="10" spans="1:7" x14ac:dyDescent="0.2">
      <c r="A10" t="s">
        <v>135</v>
      </c>
      <c r="B10" t="s">
        <v>146</v>
      </c>
      <c r="C10" t="s">
        <v>436</v>
      </c>
      <c r="D10">
        <v>14</v>
      </c>
      <c r="E10">
        <v>70</v>
      </c>
      <c r="F10" s="1">
        <f t="shared" si="0"/>
        <v>5</v>
      </c>
      <c r="G10" s="131">
        <f>F10*summary!$D$24/'K_9.1'!$F$118</f>
        <v>32263.823480118896</v>
      </c>
    </row>
    <row r="11" spans="1:7" x14ac:dyDescent="0.2">
      <c r="B11" t="s">
        <v>147</v>
      </c>
      <c r="C11" t="s">
        <v>437</v>
      </c>
      <c r="D11">
        <v>8</v>
      </c>
      <c r="E11">
        <v>40</v>
      </c>
      <c r="F11" s="1">
        <f t="shared" si="0"/>
        <v>5</v>
      </c>
      <c r="G11" s="131">
        <f>F11*summary!$D$24/'K_9.1'!$F$118</f>
        <v>32263.823480118896</v>
      </c>
    </row>
    <row r="12" spans="1:7" x14ac:dyDescent="0.2">
      <c r="B12" t="s">
        <v>148</v>
      </c>
      <c r="C12" t="s">
        <v>438</v>
      </c>
      <c r="D12">
        <v>8</v>
      </c>
      <c r="E12">
        <v>40</v>
      </c>
      <c r="F12" s="1">
        <f t="shared" si="0"/>
        <v>5</v>
      </c>
      <c r="G12" s="131">
        <f>F12*summary!$D$24/'K_9.1'!$F$118</f>
        <v>32263.823480118896</v>
      </c>
    </row>
    <row r="13" spans="1:7" x14ac:dyDescent="0.2">
      <c r="B13" t="s">
        <v>149</v>
      </c>
      <c r="C13" t="s">
        <v>439</v>
      </c>
      <c r="D13">
        <v>8</v>
      </c>
      <c r="E13">
        <v>40</v>
      </c>
      <c r="F13" s="1">
        <f t="shared" si="0"/>
        <v>5</v>
      </c>
      <c r="G13" s="131">
        <f>F13*summary!$D$24/'K_9.1'!$F$118</f>
        <v>32263.823480118896</v>
      </c>
    </row>
    <row r="14" spans="1:7" x14ac:dyDescent="0.2">
      <c r="B14" t="s">
        <v>150</v>
      </c>
      <c r="C14" t="s">
        <v>440</v>
      </c>
      <c r="D14">
        <v>8</v>
      </c>
      <c r="E14">
        <v>40</v>
      </c>
      <c r="F14" s="1">
        <f t="shared" si="0"/>
        <v>5</v>
      </c>
      <c r="G14" s="131">
        <f>F14*summary!$D$24/'K_9.1'!$F$118</f>
        <v>32263.823480118896</v>
      </c>
    </row>
    <row r="15" spans="1:7" x14ac:dyDescent="0.2">
      <c r="B15" t="s">
        <v>151</v>
      </c>
      <c r="C15" t="s">
        <v>441</v>
      </c>
      <c r="D15">
        <v>7</v>
      </c>
      <c r="E15">
        <v>29</v>
      </c>
      <c r="F15" s="1">
        <f t="shared" si="0"/>
        <v>4.1428571428571432</v>
      </c>
      <c r="G15" s="131">
        <f>F15*summary!$D$24/'K_9.1'!$F$118</f>
        <v>26732.882312098514</v>
      </c>
    </row>
    <row r="16" spans="1:7" x14ac:dyDescent="0.2">
      <c r="B16" t="s">
        <v>152</v>
      </c>
      <c r="C16" t="s">
        <v>442</v>
      </c>
      <c r="D16">
        <v>5</v>
      </c>
      <c r="E16">
        <v>25</v>
      </c>
      <c r="F16" s="1">
        <f t="shared" si="0"/>
        <v>5</v>
      </c>
      <c r="G16" s="131">
        <f>F16*summary!$D$24/'K_9.1'!$F$118</f>
        <v>32263.823480118896</v>
      </c>
    </row>
    <row r="17" spans="2:7" x14ac:dyDescent="0.2">
      <c r="B17" t="s">
        <v>153</v>
      </c>
      <c r="C17" t="s">
        <v>443</v>
      </c>
      <c r="D17">
        <v>6</v>
      </c>
      <c r="E17">
        <v>29</v>
      </c>
      <c r="F17" s="1">
        <f t="shared" si="0"/>
        <v>4.833333333333333</v>
      </c>
      <c r="G17" s="131">
        <f>F17*summary!$D$24/'K_9.1'!$F$118</f>
        <v>31188.362697448261</v>
      </c>
    </row>
    <row r="18" spans="2:7" x14ac:dyDescent="0.2">
      <c r="B18" t="s">
        <v>154</v>
      </c>
      <c r="C18" t="s">
        <v>444</v>
      </c>
      <c r="D18">
        <v>1</v>
      </c>
      <c r="E18">
        <v>5</v>
      </c>
      <c r="F18" s="1">
        <f t="shared" si="0"/>
        <v>5</v>
      </c>
      <c r="G18" s="131">
        <f>F18*summary!$D$24/'K_9.1'!$F$118</f>
        <v>32263.823480118896</v>
      </c>
    </row>
    <row r="19" spans="2:7" x14ac:dyDescent="0.2">
      <c r="B19" t="s">
        <v>155</v>
      </c>
      <c r="C19" t="s">
        <v>445</v>
      </c>
      <c r="D19">
        <v>2</v>
      </c>
      <c r="E19">
        <v>10</v>
      </c>
      <c r="F19" s="1">
        <f t="shared" si="0"/>
        <v>5</v>
      </c>
      <c r="G19" s="131">
        <f>F19*summary!$D$24/'K_9.1'!$F$118</f>
        <v>32263.823480118896</v>
      </c>
    </row>
    <row r="20" spans="2:7" x14ac:dyDescent="0.2">
      <c r="B20" t="s">
        <v>156</v>
      </c>
      <c r="C20" t="s">
        <v>446</v>
      </c>
      <c r="D20">
        <v>1</v>
      </c>
      <c r="E20">
        <v>5</v>
      </c>
      <c r="F20" s="1">
        <f t="shared" si="0"/>
        <v>5</v>
      </c>
      <c r="G20" s="131">
        <f>F20*summary!$D$24/'K_9.1'!$F$118</f>
        <v>32263.823480118896</v>
      </c>
    </row>
    <row r="21" spans="2:7" x14ac:dyDescent="0.2">
      <c r="B21" t="s">
        <v>157</v>
      </c>
      <c r="C21" t="s">
        <v>447</v>
      </c>
      <c r="D21">
        <v>2</v>
      </c>
      <c r="E21">
        <v>10</v>
      </c>
      <c r="F21" s="1">
        <f t="shared" si="0"/>
        <v>5</v>
      </c>
      <c r="G21" s="131">
        <f>F21*summary!$D$24/'K_9.1'!$F$118</f>
        <v>32263.823480118896</v>
      </c>
    </row>
    <row r="22" spans="2:7" x14ac:dyDescent="0.2">
      <c r="B22" t="s">
        <v>158</v>
      </c>
      <c r="C22" t="s">
        <v>534</v>
      </c>
      <c r="D22">
        <v>1</v>
      </c>
      <c r="E22">
        <v>5</v>
      </c>
      <c r="F22" s="1">
        <f t="shared" si="0"/>
        <v>5</v>
      </c>
      <c r="G22" s="131">
        <f>F22*summary!$D$24/'K_9.1'!$F$118</f>
        <v>32263.823480118896</v>
      </c>
    </row>
    <row r="23" spans="2:7" x14ac:dyDescent="0.2">
      <c r="B23" t="s">
        <v>159</v>
      </c>
      <c r="C23" t="s">
        <v>448</v>
      </c>
      <c r="D23">
        <v>1</v>
      </c>
      <c r="E23">
        <v>5</v>
      </c>
      <c r="F23" s="1">
        <f t="shared" si="0"/>
        <v>5</v>
      </c>
      <c r="G23" s="131">
        <f>F23*summary!$D$24/'K_9.1'!$F$118</f>
        <v>32263.823480118896</v>
      </c>
    </row>
    <row r="24" spans="2:7" x14ac:dyDescent="0.2">
      <c r="B24" t="s">
        <v>160</v>
      </c>
      <c r="C24" t="s">
        <v>449</v>
      </c>
      <c r="D24">
        <v>1</v>
      </c>
      <c r="E24">
        <v>5</v>
      </c>
      <c r="F24" s="1">
        <f t="shared" si="0"/>
        <v>5</v>
      </c>
      <c r="G24" s="131">
        <f>F24*summary!$D$24/'K_9.1'!$F$118</f>
        <v>32263.823480118896</v>
      </c>
    </row>
    <row r="25" spans="2:7" x14ac:dyDescent="0.2">
      <c r="B25" t="s">
        <v>161</v>
      </c>
      <c r="C25" t="s">
        <v>450</v>
      </c>
      <c r="D25">
        <v>1</v>
      </c>
      <c r="E25">
        <v>5</v>
      </c>
      <c r="F25" s="1">
        <f t="shared" si="0"/>
        <v>5</v>
      </c>
      <c r="G25" s="131">
        <f>F25*summary!$D$24/'K_9.1'!$F$118</f>
        <v>32263.823480118896</v>
      </c>
    </row>
    <row r="26" spans="2:7" x14ac:dyDescent="0.2">
      <c r="B26" t="s">
        <v>162</v>
      </c>
      <c r="C26" t="s">
        <v>451</v>
      </c>
      <c r="D26">
        <v>1</v>
      </c>
      <c r="E26">
        <v>5</v>
      </c>
      <c r="F26" s="1">
        <f t="shared" si="0"/>
        <v>5</v>
      </c>
      <c r="G26" s="131">
        <f>F26*summary!$D$24/'K_9.1'!$F$118</f>
        <v>32263.823480118896</v>
      </c>
    </row>
    <row r="27" spans="2:7" x14ac:dyDescent="0.2">
      <c r="B27" t="s">
        <v>163</v>
      </c>
      <c r="C27" t="s">
        <v>452</v>
      </c>
      <c r="D27">
        <v>1</v>
      </c>
      <c r="E27">
        <v>5</v>
      </c>
      <c r="F27" s="1">
        <f t="shared" si="0"/>
        <v>5</v>
      </c>
      <c r="G27" s="131">
        <f>F27*summary!$D$24/'K_9.1'!$F$118</f>
        <v>32263.823480118896</v>
      </c>
    </row>
    <row r="28" spans="2:7" x14ac:dyDescent="0.2">
      <c r="B28" t="s">
        <v>164</v>
      </c>
      <c r="C28" t="s">
        <v>535</v>
      </c>
      <c r="D28">
        <v>1</v>
      </c>
      <c r="E28">
        <v>5</v>
      </c>
      <c r="F28" s="1">
        <f t="shared" si="0"/>
        <v>5</v>
      </c>
      <c r="G28" s="131">
        <f>F28*summary!$D$24/'K_9.1'!$F$118</f>
        <v>32263.823480118896</v>
      </c>
    </row>
    <row r="29" spans="2:7" x14ac:dyDescent="0.2">
      <c r="B29" t="s">
        <v>165</v>
      </c>
      <c r="C29" t="s">
        <v>453</v>
      </c>
      <c r="D29">
        <v>1</v>
      </c>
      <c r="E29">
        <v>5</v>
      </c>
      <c r="F29" s="1">
        <f t="shared" si="0"/>
        <v>5</v>
      </c>
      <c r="G29" s="131">
        <f>F29*summary!$D$24/'K_9.1'!$F$118</f>
        <v>32263.823480118896</v>
      </c>
    </row>
    <row r="30" spans="2:7" x14ac:dyDescent="0.2">
      <c r="B30" t="s">
        <v>166</v>
      </c>
      <c r="C30" t="s">
        <v>454</v>
      </c>
      <c r="D30">
        <v>2</v>
      </c>
      <c r="E30">
        <v>10</v>
      </c>
      <c r="F30" s="1">
        <f t="shared" si="0"/>
        <v>5</v>
      </c>
      <c r="G30" s="131">
        <f>F30*summary!$D$24/'K_9.1'!$F$118</f>
        <v>32263.823480118896</v>
      </c>
    </row>
    <row r="31" spans="2:7" x14ac:dyDescent="0.2">
      <c r="B31" t="s">
        <v>167</v>
      </c>
      <c r="C31" t="s">
        <v>455</v>
      </c>
      <c r="D31">
        <v>1</v>
      </c>
      <c r="E31">
        <v>5</v>
      </c>
      <c r="F31" s="1">
        <f t="shared" si="0"/>
        <v>5</v>
      </c>
      <c r="G31" s="131">
        <f>F31*summary!$D$24/'K_9.1'!$F$118</f>
        <v>32263.823480118896</v>
      </c>
    </row>
    <row r="32" spans="2:7" x14ac:dyDescent="0.2">
      <c r="B32" t="s">
        <v>168</v>
      </c>
      <c r="C32" t="s">
        <v>456</v>
      </c>
      <c r="D32">
        <v>1</v>
      </c>
      <c r="E32">
        <v>5</v>
      </c>
      <c r="F32" s="1">
        <f t="shared" si="0"/>
        <v>5</v>
      </c>
      <c r="G32" s="131">
        <f>F32*summary!$D$24/'K_9.1'!$F$118</f>
        <v>32263.823480118896</v>
      </c>
    </row>
    <row r="33" spans="1:7" x14ac:dyDescent="0.2">
      <c r="B33" t="s">
        <v>169</v>
      </c>
      <c r="C33" t="s">
        <v>457</v>
      </c>
      <c r="D33">
        <v>1</v>
      </c>
      <c r="E33">
        <v>5</v>
      </c>
      <c r="F33" s="1">
        <f t="shared" si="0"/>
        <v>5</v>
      </c>
      <c r="G33" s="131">
        <f>F33*summary!$D$24/'K_9.1'!$F$118</f>
        <v>32263.823480118896</v>
      </c>
    </row>
    <row r="34" spans="1:7" x14ac:dyDescent="0.2">
      <c r="A34" t="s">
        <v>136</v>
      </c>
      <c r="B34" t="s">
        <v>170</v>
      </c>
      <c r="C34" t="s">
        <v>458</v>
      </c>
      <c r="D34">
        <v>1</v>
      </c>
      <c r="E34">
        <v>5</v>
      </c>
      <c r="F34" s="1">
        <f t="shared" si="0"/>
        <v>5</v>
      </c>
      <c r="G34" s="131">
        <f>F34*summary!$D$24/'K_9.1'!$F$118</f>
        <v>32263.823480118896</v>
      </c>
    </row>
    <row r="35" spans="1:7" x14ac:dyDescent="0.2">
      <c r="B35" t="s">
        <v>171</v>
      </c>
      <c r="C35" t="s">
        <v>459</v>
      </c>
      <c r="D35">
        <v>23</v>
      </c>
      <c r="E35">
        <v>103</v>
      </c>
      <c r="F35" s="1">
        <f t="shared" si="0"/>
        <v>4.4782608695652177</v>
      </c>
      <c r="G35" s="131">
        <f>F35*summary!$D$24/'K_9.1'!$F$118</f>
        <v>28897.163638715188</v>
      </c>
    </row>
    <row r="36" spans="1:7" x14ac:dyDescent="0.2">
      <c r="B36" t="s">
        <v>172</v>
      </c>
      <c r="C36" t="s">
        <v>460</v>
      </c>
      <c r="D36">
        <v>7</v>
      </c>
      <c r="E36">
        <v>30</v>
      </c>
      <c r="F36" s="1">
        <f t="shared" si="0"/>
        <v>4.2857142857142856</v>
      </c>
      <c r="G36" s="131">
        <f>F36*summary!$D$24/'K_9.1'!$F$118</f>
        <v>27654.705840101913</v>
      </c>
    </row>
    <row r="37" spans="1:7" x14ac:dyDescent="0.2">
      <c r="B37" t="s">
        <v>173</v>
      </c>
      <c r="C37" t="s">
        <v>461</v>
      </c>
      <c r="D37">
        <v>6</v>
      </c>
      <c r="E37">
        <v>24</v>
      </c>
      <c r="F37" s="1">
        <f t="shared" si="0"/>
        <v>4</v>
      </c>
      <c r="G37" s="131">
        <f>F37*summary!$D$24/'K_9.1'!$F$118</f>
        <v>25811.058784095116</v>
      </c>
    </row>
    <row r="38" spans="1:7" x14ac:dyDescent="0.2">
      <c r="B38" t="s">
        <v>174</v>
      </c>
      <c r="C38" t="s">
        <v>462</v>
      </c>
      <c r="D38">
        <v>6</v>
      </c>
      <c r="E38">
        <v>25</v>
      </c>
      <c r="F38" s="1">
        <f t="shared" si="0"/>
        <v>4.166666666666667</v>
      </c>
      <c r="G38" s="131">
        <f>F38*summary!$D$24/'K_9.1'!$F$118</f>
        <v>26886.51956676575</v>
      </c>
    </row>
    <row r="39" spans="1:7" x14ac:dyDescent="0.2">
      <c r="B39" t="s">
        <v>175</v>
      </c>
      <c r="C39" t="s">
        <v>463</v>
      </c>
      <c r="D39">
        <v>7</v>
      </c>
      <c r="E39">
        <v>24</v>
      </c>
      <c r="F39" s="1">
        <f t="shared" si="0"/>
        <v>3.4285714285714284</v>
      </c>
      <c r="G39" s="131">
        <f>F39*summary!$D$24/'K_9.1'!$F$118</f>
        <v>22123.764672081528</v>
      </c>
    </row>
    <row r="40" spans="1:7" x14ac:dyDescent="0.2">
      <c r="B40" t="s">
        <v>176</v>
      </c>
      <c r="C40" t="s">
        <v>464</v>
      </c>
      <c r="D40">
        <v>5</v>
      </c>
      <c r="E40">
        <v>20</v>
      </c>
      <c r="F40" s="1">
        <f t="shared" si="0"/>
        <v>4</v>
      </c>
      <c r="G40" s="131">
        <f>F40*summary!$D$24/'K_9.1'!$F$118</f>
        <v>25811.058784095116</v>
      </c>
    </row>
    <row r="41" spans="1:7" x14ac:dyDescent="0.2">
      <c r="B41" t="s">
        <v>177</v>
      </c>
      <c r="C41" t="s">
        <v>465</v>
      </c>
      <c r="D41">
        <v>9</v>
      </c>
      <c r="E41">
        <v>45</v>
      </c>
      <c r="F41" s="1">
        <f t="shared" si="0"/>
        <v>5</v>
      </c>
      <c r="G41" s="131">
        <f>F41*summary!$D$24/'K_9.1'!$F$118</f>
        <v>32263.823480118896</v>
      </c>
    </row>
    <row r="42" spans="1:7" x14ac:dyDescent="0.2">
      <c r="B42" t="s">
        <v>178</v>
      </c>
      <c r="C42" t="s">
        <v>466</v>
      </c>
      <c r="D42">
        <v>5</v>
      </c>
      <c r="E42">
        <v>15</v>
      </c>
      <c r="F42" s="1">
        <f t="shared" si="0"/>
        <v>3</v>
      </c>
      <c r="G42" s="131">
        <f>F42*summary!$D$24/'K_9.1'!$F$118</f>
        <v>19358.294088071336</v>
      </c>
    </row>
    <row r="43" spans="1:7" x14ac:dyDescent="0.2">
      <c r="B43" t="s">
        <v>179</v>
      </c>
      <c r="C43" t="s">
        <v>467</v>
      </c>
      <c r="D43">
        <v>5</v>
      </c>
      <c r="E43">
        <v>25</v>
      </c>
      <c r="F43" s="1">
        <f t="shared" si="0"/>
        <v>5</v>
      </c>
      <c r="G43" s="131">
        <f>F43*summary!$D$24/'K_9.1'!$F$118</f>
        <v>32263.823480118896</v>
      </c>
    </row>
    <row r="44" spans="1:7" x14ac:dyDescent="0.2">
      <c r="B44" t="s">
        <v>180</v>
      </c>
      <c r="C44" t="s">
        <v>705</v>
      </c>
      <c r="D44">
        <v>1</v>
      </c>
      <c r="E44">
        <v>5</v>
      </c>
      <c r="F44" s="1">
        <f t="shared" si="0"/>
        <v>5</v>
      </c>
      <c r="G44" s="131">
        <f>F44*summary!$D$24/'K_9.1'!$F$118</f>
        <v>32263.823480118896</v>
      </c>
    </row>
    <row r="45" spans="1:7" x14ac:dyDescent="0.2">
      <c r="B45" t="s">
        <v>181</v>
      </c>
      <c r="C45" t="s">
        <v>468</v>
      </c>
      <c r="D45">
        <v>1</v>
      </c>
      <c r="E45">
        <v>5</v>
      </c>
      <c r="F45" s="1">
        <f t="shared" si="0"/>
        <v>5</v>
      </c>
      <c r="G45" s="131">
        <f>F45*summary!$D$24/'K_9.1'!$F$118</f>
        <v>32263.823480118896</v>
      </c>
    </row>
    <row r="46" spans="1:7" x14ac:dyDescent="0.2">
      <c r="B46" t="s">
        <v>182</v>
      </c>
      <c r="C46" t="s">
        <v>469</v>
      </c>
      <c r="D46">
        <v>1</v>
      </c>
      <c r="E46">
        <v>5</v>
      </c>
      <c r="F46" s="1">
        <f t="shared" si="0"/>
        <v>5</v>
      </c>
      <c r="G46" s="131">
        <f>F46*summary!$D$24/'K_9.1'!$F$118</f>
        <v>32263.823480118896</v>
      </c>
    </row>
    <row r="47" spans="1:7" x14ac:dyDescent="0.2">
      <c r="B47" t="s">
        <v>183</v>
      </c>
      <c r="C47" t="s">
        <v>470</v>
      </c>
      <c r="D47">
        <v>1</v>
      </c>
      <c r="E47">
        <v>5</v>
      </c>
      <c r="F47" s="1">
        <f t="shared" si="0"/>
        <v>5</v>
      </c>
      <c r="G47" s="131">
        <f>F47*summary!$D$24/'K_9.1'!$F$118</f>
        <v>32263.823480118896</v>
      </c>
    </row>
    <row r="48" spans="1:7" x14ac:dyDescent="0.2">
      <c r="B48" t="s">
        <v>184</v>
      </c>
      <c r="C48" t="s">
        <v>471</v>
      </c>
      <c r="D48">
        <v>1</v>
      </c>
      <c r="E48">
        <v>5</v>
      </c>
      <c r="F48" s="1">
        <f t="shared" si="0"/>
        <v>5</v>
      </c>
      <c r="G48" s="131">
        <f>F48*summary!$D$24/'K_9.1'!$F$118</f>
        <v>32263.823480118896</v>
      </c>
    </row>
    <row r="49" spans="1:7" x14ac:dyDescent="0.2">
      <c r="B49" t="s">
        <v>185</v>
      </c>
      <c r="C49" t="s">
        <v>472</v>
      </c>
      <c r="D49">
        <v>4</v>
      </c>
      <c r="E49">
        <v>20</v>
      </c>
      <c r="F49" s="1">
        <f t="shared" si="0"/>
        <v>5</v>
      </c>
      <c r="G49" s="131">
        <f>F49*summary!$D$24/'K_9.1'!$F$118</f>
        <v>32263.823480118896</v>
      </c>
    </row>
    <row r="50" spans="1:7" x14ac:dyDescent="0.2">
      <c r="B50" t="s">
        <v>186</v>
      </c>
      <c r="C50" t="s">
        <v>473</v>
      </c>
      <c r="D50">
        <v>1</v>
      </c>
      <c r="E50">
        <v>5</v>
      </c>
      <c r="F50" s="1">
        <f t="shared" si="0"/>
        <v>5</v>
      </c>
      <c r="G50" s="131">
        <f>F50*summary!$D$24/'K_9.1'!$F$118</f>
        <v>32263.823480118896</v>
      </c>
    </row>
    <row r="51" spans="1:7" x14ac:dyDescent="0.2">
      <c r="B51" t="s">
        <v>187</v>
      </c>
      <c r="C51" t="s">
        <v>474</v>
      </c>
      <c r="D51">
        <v>1</v>
      </c>
      <c r="E51">
        <v>5</v>
      </c>
      <c r="F51" s="1">
        <f t="shared" si="0"/>
        <v>5</v>
      </c>
      <c r="G51" s="131">
        <f>F51*summary!$D$24/'K_9.1'!$F$118</f>
        <v>32263.823480118896</v>
      </c>
    </row>
    <row r="52" spans="1:7" x14ac:dyDescent="0.2">
      <c r="B52" t="s">
        <v>188</v>
      </c>
      <c r="C52" t="s">
        <v>475</v>
      </c>
      <c r="D52">
        <v>1</v>
      </c>
      <c r="E52">
        <v>5</v>
      </c>
      <c r="F52" s="1">
        <f t="shared" si="0"/>
        <v>5</v>
      </c>
      <c r="G52" s="131">
        <f>F52*summary!$D$24/'K_9.1'!$F$118</f>
        <v>32263.823480118896</v>
      </c>
    </row>
    <row r="53" spans="1:7" x14ac:dyDescent="0.2">
      <c r="B53" t="s">
        <v>189</v>
      </c>
      <c r="C53" t="s">
        <v>476</v>
      </c>
      <c r="D53">
        <v>1</v>
      </c>
      <c r="E53">
        <v>5</v>
      </c>
      <c r="F53" s="1">
        <f t="shared" si="0"/>
        <v>5</v>
      </c>
      <c r="G53" s="131">
        <f>F53*summary!$D$24/'K_9.1'!$F$118</f>
        <v>32263.823480118896</v>
      </c>
    </row>
    <row r="54" spans="1:7" x14ac:dyDescent="0.2">
      <c r="B54" t="s">
        <v>190</v>
      </c>
      <c r="C54" t="s">
        <v>477</v>
      </c>
      <c r="D54">
        <v>2</v>
      </c>
      <c r="E54">
        <v>10</v>
      </c>
      <c r="F54" s="1">
        <f t="shared" si="0"/>
        <v>5</v>
      </c>
      <c r="G54" s="131">
        <f>F54*summary!$D$24/'K_9.1'!$F$118</f>
        <v>32263.823480118896</v>
      </c>
    </row>
    <row r="55" spans="1:7" x14ac:dyDescent="0.2">
      <c r="B55" t="s">
        <v>191</v>
      </c>
      <c r="C55" t="s">
        <v>478</v>
      </c>
      <c r="D55">
        <v>1</v>
      </c>
      <c r="E55">
        <v>5</v>
      </c>
      <c r="F55" s="1">
        <f t="shared" si="0"/>
        <v>5</v>
      </c>
      <c r="G55" s="131">
        <f>F55*summary!$D$24/'K_9.1'!$F$118</f>
        <v>32263.823480118896</v>
      </c>
    </row>
    <row r="56" spans="1:7" x14ac:dyDescent="0.2">
      <c r="B56" t="s">
        <v>192</v>
      </c>
      <c r="C56" t="s">
        <v>479</v>
      </c>
      <c r="D56">
        <v>2</v>
      </c>
      <c r="E56">
        <v>10</v>
      </c>
      <c r="F56" s="1">
        <f t="shared" si="0"/>
        <v>5</v>
      </c>
      <c r="G56" s="131">
        <f>F56*summary!$D$24/'K_9.1'!$F$118</f>
        <v>32263.823480118896</v>
      </c>
    </row>
    <row r="57" spans="1:7" x14ac:dyDescent="0.2">
      <c r="B57" t="s">
        <v>193</v>
      </c>
      <c r="C57" t="s">
        <v>480</v>
      </c>
      <c r="D57">
        <v>2</v>
      </c>
      <c r="E57">
        <v>10</v>
      </c>
      <c r="F57" s="1">
        <f t="shared" si="0"/>
        <v>5</v>
      </c>
      <c r="G57" s="131">
        <f>F57*summary!$D$24/'K_9.1'!$F$118</f>
        <v>32263.823480118896</v>
      </c>
    </row>
    <row r="58" spans="1:7" x14ac:dyDescent="0.2">
      <c r="B58" t="s">
        <v>194</v>
      </c>
      <c r="C58" t="s">
        <v>481</v>
      </c>
      <c r="D58">
        <v>1</v>
      </c>
      <c r="E58">
        <v>5</v>
      </c>
      <c r="F58" s="1">
        <f t="shared" si="0"/>
        <v>5</v>
      </c>
      <c r="G58" s="131">
        <f>F58*summary!$D$24/'K_9.1'!$F$118</f>
        <v>32263.823480118896</v>
      </c>
    </row>
    <row r="59" spans="1:7" x14ac:dyDescent="0.2">
      <c r="B59" t="s">
        <v>195</v>
      </c>
      <c r="C59" t="s">
        <v>482</v>
      </c>
      <c r="D59">
        <v>5</v>
      </c>
      <c r="E59">
        <v>18</v>
      </c>
      <c r="F59" s="1">
        <f t="shared" si="0"/>
        <v>3.6</v>
      </c>
      <c r="G59" s="131">
        <f>F59*summary!$D$24/'K_9.1'!$F$118</f>
        <v>23229.952905685608</v>
      </c>
    </row>
    <row r="60" spans="1:7" x14ac:dyDescent="0.2">
      <c r="B60" t="s">
        <v>196</v>
      </c>
      <c r="C60" t="s">
        <v>483</v>
      </c>
      <c r="D60">
        <v>3</v>
      </c>
      <c r="E60">
        <v>14</v>
      </c>
      <c r="F60" s="1">
        <f t="shared" si="0"/>
        <v>4.666666666666667</v>
      </c>
      <c r="G60" s="131">
        <f>F60*summary!$D$24/'K_9.1'!$F$118</f>
        <v>30112.901914777642</v>
      </c>
    </row>
    <row r="61" spans="1:7" x14ac:dyDescent="0.2">
      <c r="B61" t="s">
        <v>197</v>
      </c>
      <c r="C61" t="s">
        <v>484</v>
      </c>
      <c r="D61">
        <v>2</v>
      </c>
      <c r="E61">
        <v>10</v>
      </c>
      <c r="F61" s="1">
        <f t="shared" si="0"/>
        <v>5</v>
      </c>
      <c r="G61" s="131">
        <f>F61*summary!$D$24/'K_9.1'!$F$118</f>
        <v>32263.823480118896</v>
      </c>
    </row>
    <row r="62" spans="1:7" x14ac:dyDescent="0.2">
      <c r="B62" t="s">
        <v>198</v>
      </c>
      <c r="C62" t="s">
        <v>485</v>
      </c>
      <c r="D62">
        <v>2</v>
      </c>
      <c r="E62">
        <v>10</v>
      </c>
      <c r="F62" s="1">
        <f t="shared" ref="F62:F117" si="1">E62/D62</f>
        <v>5</v>
      </c>
      <c r="G62" s="131">
        <f>F62*summary!$D$24/'K_9.1'!$F$118</f>
        <v>32263.823480118896</v>
      </c>
    </row>
    <row r="63" spans="1:7" x14ac:dyDescent="0.2">
      <c r="A63" t="s">
        <v>537</v>
      </c>
      <c r="B63" t="s">
        <v>199</v>
      </c>
      <c r="C63" t="s">
        <v>486</v>
      </c>
      <c r="D63">
        <v>21</v>
      </c>
      <c r="E63">
        <v>58</v>
      </c>
      <c r="F63" s="1">
        <f t="shared" si="1"/>
        <v>2.7619047619047619</v>
      </c>
      <c r="G63" s="131">
        <f>F63*summary!$D$24/'K_9.1'!$F$118</f>
        <v>17821.92154139901</v>
      </c>
    </row>
    <row r="64" spans="1:7" x14ac:dyDescent="0.2">
      <c r="B64" t="s">
        <v>200</v>
      </c>
      <c r="C64" t="s">
        <v>487</v>
      </c>
      <c r="D64">
        <v>17</v>
      </c>
      <c r="E64">
        <v>78</v>
      </c>
      <c r="F64" s="1">
        <f t="shared" si="1"/>
        <v>4.5882352941176467</v>
      </c>
      <c r="G64" s="131">
        <f>F64*summary!$D$24/'K_9.1'!$F$118</f>
        <v>29606.802722932633</v>
      </c>
    </row>
    <row r="65" spans="1:7" x14ac:dyDescent="0.2">
      <c r="B65" t="s">
        <v>201</v>
      </c>
      <c r="C65" t="s">
        <v>488</v>
      </c>
      <c r="D65">
        <v>10</v>
      </c>
      <c r="E65">
        <v>45</v>
      </c>
      <c r="F65" s="1">
        <f t="shared" si="1"/>
        <v>4.5</v>
      </c>
      <c r="G65" s="131">
        <f>F65*summary!$D$24/'K_9.1'!$F$118</f>
        <v>29037.441132107007</v>
      </c>
    </row>
    <row r="66" spans="1:7" x14ac:dyDescent="0.2">
      <c r="B66" t="s">
        <v>202</v>
      </c>
      <c r="C66" t="s">
        <v>489</v>
      </c>
      <c r="D66">
        <v>12</v>
      </c>
      <c r="E66">
        <v>28</v>
      </c>
      <c r="F66" s="1">
        <f t="shared" si="1"/>
        <v>2.3333333333333335</v>
      </c>
      <c r="G66" s="131">
        <f>F66*summary!$D$24/'K_9.1'!$F$118</f>
        <v>15056.450957388821</v>
      </c>
    </row>
    <row r="67" spans="1:7" x14ac:dyDescent="0.2">
      <c r="B67" t="s">
        <v>203</v>
      </c>
      <c r="C67" t="s">
        <v>490</v>
      </c>
      <c r="D67">
        <v>23</v>
      </c>
      <c r="E67">
        <v>54</v>
      </c>
      <c r="F67" s="1">
        <f t="shared" si="1"/>
        <v>2.347826086956522</v>
      </c>
      <c r="G67" s="131">
        <f>F67*summary!$D$24/'K_9.1'!$F$118</f>
        <v>15149.9692863167</v>
      </c>
    </row>
    <row r="68" spans="1:7" x14ac:dyDescent="0.2">
      <c r="B68" t="s">
        <v>204</v>
      </c>
      <c r="C68" t="s">
        <v>491</v>
      </c>
      <c r="D68">
        <v>16</v>
      </c>
      <c r="E68">
        <v>75</v>
      </c>
      <c r="F68" s="1">
        <f t="shared" si="1"/>
        <v>4.6875</v>
      </c>
      <c r="G68" s="131">
        <f>F68*summary!$D$24/'K_9.1'!$F$118</f>
        <v>30247.334512611465</v>
      </c>
    </row>
    <row r="69" spans="1:7" x14ac:dyDescent="0.2">
      <c r="B69" t="s">
        <v>205</v>
      </c>
      <c r="C69" t="s">
        <v>492</v>
      </c>
      <c r="D69">
        <v>18</v>
      </c>
      <c r="E69">
        <v>72</v>
      </c>
      <c r="F69" s="1">
        <f t="shared" si="1"/>
        <v>4</v>
      </c>
      <c r="G69" s="131">
        <f>F69*summary!$D$24/'K_9.1'!$F$118</f>
        <v>25811.058784095116</v>
      </c>
    </row>
    <row r="70" spans="1:7" x14ac:dyDescent="0.2">
      <c r="B70" t="s">
        <v>206</v>
      </c>
      <c r="C70" t="s">
        <v>493</v>
      </c>
      <c r="D70">
        <v>17</v>
      </c>
      <c r="E70">
        <v>77</v>
      </c>
      <c r="F70" s="1">
        <f t="shared" si="1"/>
        <v>4.5294117647058822</v>
      </c>
      <c r="G70" s="131">
        <f>F70*summary!$D$24/'K_9.1'!$F$118</f>
        <v>29227.228329048881</v>
      </c>
    </row>
    <row r="71" spans="1:7" x14ac:dyDescent="0.2">
      <c r="B71" t="s">
        <v>207</v>
      </c>
      <c r="C71" t="s">
        <v>494</v>
      </c>
      <c r="D71">
        <v>16</v>
      </c>
      <c r="E71">
        <v>80</v>
      </c>
      <c r="F71" s="1">
        <f t="shared" si="1"/>
        <v>5</v>
      </c>
      <c r="G71" s="131">
        <f>F71*summary!$D$24/'K_9.1'!$F$118</f>
        <v>32263.823480118896</v>
      </c>
    </row>
    <row r="72" spans="1:7" x14ac:dyDescent="0.2">
      <c r="B72" t="s">
        <v>208</v>
      </c>
      <c r="C72" t="s">
        <v>495</v>
      </c>
      <c r="D72">
        <v>8</v>
      </c>
      <c r="E72">
        <v>28</v>
      </c>
      <c r="F72" s="1">
        <f t="shared" si="1"/>
        <v>3.5</v>
      </c>
      <c r="G72" s="131">
        <f>F72*summary!$D$24/'K_9.1'!$F$118</f>
        <v>22584.676436083228</v>
      </c>
    </row>
    <row r="73" spans="1:7" x14ac:dyDescent="0.2">
      <c r="B73" t="s">
        <v>209</v>
      </c>
      <c r="C73" t="s">
        <v>496</v>
      </c>
      <c r="D73">
        <v>7</v>
      </c>
      <c r="E73">
        <v>35</v>
      </c>
      <c r="F73" s="1">
        <f t="shared" si="1"/>
        <v>5</v>
      </c>
      <c r="G73" s="131">
        <f>F73*summary!$D$24/'K_9.1'!$F$118</f>
        <v>32263.823480118896</v>
      </c>
    </row>
    <row r="74" spans="1:7" x14ac:dyDescent="0.2">
      <c r="B74" t="s">
        <v>210</v>
      </c>
      <c r="C74" t="s">
        <v>497</v>
      </c>
      <c r="D74">
        <v>10</v>
      </c>
      <c r="E74">
        <v>29</v>
      </c>
      <c r="F74" s="1">
        <f t="shared" si="1"/>
        <v>2.9</v>
      </c>
      <c r="G74" s="131">
        <f>F74*summary!$D$24/'K_9.1'!$F$118</f>
        <v>18713.017618468959</v>
      </c>
    </row>
    <row r="75" spans="1:7" x14ac:dyDescent="0.2">
      <c r="B75" t="s">
        <v>211</v>
      </c>
      <c r="C75" t="s">
        <v>498</v>
      </c>
      <c r="D75">
        <v>6</v>
      </c>
      <c r="E75">
        <v>30</v>
      </c>
      <c r="F75" s="1">
        <f t="shared" si="1"/>
        <v>5</v>
      </c>
      <c r="G75" s="131">
        <f>F75*summary!$D$24/'K_9.1'!$F$118</f>
        <v>32263.823480118896</v>
      </c>
    </row>
    <row r="76" spans="1:7" x14ac:dyDescent="0.2">
      <c r="B76" t="s">
        <v>212</v>
      </c>
      <c r="C76" t="s">
        <v>499</v>
      </c>
      <c r="D76">
        <v>11</v>
      </c>
      <c r="E76">
        <v>44</v>
      </c>
      <c r="F76" s="1">
        <f t="shared" si="1"/>
        <v>4</v>
      </c>
      <c r="G76" s="131">
        <f>F76*summary!$D$24/'K_9.1'!$F$118</f>
        <v>25811.058784095116</v>
      </c>
    </row>
    <row r="77" spans="1:7" x14ac:dyDescent="0.2">
      <c r="B77" t="s">
        <v>213</v>
      </c>
      <c r="C77" t="s">
        <v>500</v>
      </c>
      <c r="D77">
        <v>12</v>
      </c>
      <c r="E77">
        <v>40</v>
      </c>
      <c r="F77" s="1">
        <f t="shared" si="1"/>
        <v>3.3333333333333335</v>
      </c>
      <c r="G77" s="131">
        <f>F77*summary!$D$24/'K_9.1'!$F$118</f>
        <v>21509.215653412597</v>
      </c>
    </row>
    <row r="78" spans="1:7" x14ac:dyDescent="0.2">
      <c r="B78" t="s">
        <v>214</v>
      </c>
      <c r="C78" t="s">
        <v>501</v>
      </c>
      <c r="D78">
        <v>5</v>
      </c>
      <c r="E78">
        <v>24</v>
      </c>
      <c r="F78" s="1">
        <f t="shared" si="1"/>
        <v>4.8</v>
      </c>
      <c r="G78" s="131">
        <f>F78*summary!$D$24/'K_9.1'!$F$118</f>
        <v>30973.270540914138</v>
      </c>
    </row>
    <row r="79" spans="1:7" x14ac:dyDescent="0.2">
      <c r="A79" t="s">
        <v>139</v>
      </c>
      <c r="B79" t="s">
        <v>222</v>
      </c>
      <c r="C79" t="s">
        <v>502</v>
      </c>
      <c r="D79">
        <v>22</v>
      </c>
      <c r="E79">
        <v>87</v>
      </c>
      <c r="F79" s="1">
        <f t="shared" si="1"/>
        <v>3.9545454545454546</v>
      </c>
      <c r="G79" s="131">
        <f>F79*summary!$D$24/'K_9.1'!$F$118</f>
        <v>25517.751297912215</v>
      </c>
    </row>
    <row r="80" spans="1:7" x14ac:dyDescent="0.2">
      <c r="B80" t="s">
        <v>223</v>
      </c>
      <c r="C80" t="s">
        <v>503</v>
      </c>
      <c r="D80">
        <v>24</v>
      </c>
      <c r="E80">
        <v>99</v>
      </c>
      <c r="F80" s="1">
        <f t="shared" si="1"/>
        <v>4.125</v>
      </c>
      <c r="G80" s="131">
        <f>F80*summary!$D$24/'K_9.1'!$F$118</f>
        <v>26617.654371098088</v>
      </c>
    </row>
    <row r="81" spans="1:7" x14ac:dyDescent="0.2">
      <c r="B81" t="s">
        <v>224</v>
      </c>
      <c r="C81" t="s">
        <v>504</v>
      </c>
      <c r="D81">
        <v>9</v>
      </c>
      <c r="E81">
        <v>44</v>
      </c>
      <c r="F81" s="1">
        <f t="shared" si="1"/>
        <v>4.8888888888888893</v>
      </c>
      <c r="G81" s="131">
        <f>F81*summary!$D$24/'K_9.1'!$F$118</f>
        <v>31546.849625005147</v>
      </c>
    </row>
    <row r="82" spans="1:7" x14ac:dyDescent="0.2">
      <c r="B82" t="s">
        <v>225</v>
      </c>
      <c r="C82" t="s">
        <v>505</v>
      </c>
      <c r="D82">
        <v>13</v>
      </c>
      <c r="E82">
        <v>55</v>
      </c>
      <c r="F82" s="1">
        <f t="shared" si="1"/>
        <v>4.2307692307692308</v>
      </c>
      <c r="G82" s="131">
        <f>F82*summary!$D$24/'K_9.1'!$F$118</f>
        <v>27300.158329331374</v>
      </c>
    </row>
    <row r="83" spans="1:7" x14ac:dyDescent="0.2">
      <c r="B83" t="s">
        <v>226</v>
      </c>
      <c r="C83" t="s">
        <v>506</v>
      </c>
      <c r="D83">
        <v>17</v>
      </c>
      <c r="E83">
        <v>73</v>
      </c>
      <c r="F83" s="1">
        <f t="shared" si="1"/>
        <v>4.2941176470588234</v>
      </c>
      <c r="G83" s="131">
        <f>F83*summary!$D$24/'K_9.1'!$F$118</f>
        <v>27708.930753513872</v>
      </c>
    </row>
    <row r="84" spans="1:7" x14ac:dyDescent="0.2">
      <c r="B84" t="s">
        <v>227</v>
      </c>
      <c r="C84" t="s">
        <v>507</v>
      </c>
      <c r="D84">
        <v>8</v>
      </c>
      <c r="E84">
        <v>19</v>
      </c>
      <c r="F84" s="1">
        <f t="shared" si="1"/>
        <v>2.375</v>
      </c>
      <c r="G84" s="131">
        <f>F84*summary!$D$24/'K_9.1'!$F$118</f>
        <v>15325.316153056476</v>
      </c>
    </row>
    <row r="85" spans="1:7" x14ac:dyDescent="0.2">
      <c r="B85" t="s">
        <v>228</v>
      </c>
      <c r="C85" t="s">
        <v>508</v>
      </c>
      <c r="D85">
        <v>7</v>
      </c>
      <c r="E85">
        <v>34</v>
      </c>
      <c r="F85" s="1">
        <f t="shared" si="1"/>
        <v>4.8571428571428568</v>
      </c>
      <c r="G85" s="131">
        <f>F85*summary!$D$24/'K_9.1'!$F$118</f>
        <v>31341.999952115497</v>
      </c>
    </row>
    <row r="86" spans="1:7" x14ac:dyDescent="0.2">
      <c r="B86" t="s">
        <v>229</v>
      </c>
      <c r="C86" t="s">
        <v>509</v>
      </c>
      <c r="D86">
        <v>5</v>
      </c>
      <c r="E86">
        <v>15</v>
      </c>
      <c r="F86" s="1">
        <f t="shared" si="1"/>
        <v>3</v>
      </c>
      <c r="G86" s="131">
        <f>F86*summary!$D$24/'K_9.1'!$F$118</f>
        <v>19358.294088071336</v>
      </c>
    </row>
    <row r="87" spans="1:7" x14ac:dyDescent="0.2">
      <c r="B87" t="s">
        <v>230</v>
      </c>
      <c r="C87" t="s">
        <v>510</v>
      </c>
      <c r="D87">
        <v>5</v>
      </c>
      <c r="E87">
        <v>24</v>
      </c>
      <c r="F87" s="1">
        <f t="shared" si="1"/>
        <v>4.8</v>
      </c>
      <c r="G87" s="131">
        <f>F87*summary!$D$24/'K_9.1'!$F$118</f>
        <v>30973.270540914138</v>
      </c>
    </row>
    <row r="88" spans="1:7" x14ac:dyDescent="0.2">
      <c r="B88" t="s">
        <v>231</v>
      </c>
      <c r="C88" t="s">
        <v>511</v>
      </c>
      <c r="D88">
        <v>6</v>
      </c>
      <c r="E88">
        <v>30</v>
      </c>
      <c r="F88" s="1">
        <f t="shared" si="1"/>
        <v>5</v>
      </c>
      <c r="G88" s="131">
        <f>F88*summary!$D$24/'K_9.1'!$F$118</f>
        <v>32263.823480118896</v>
      </c>
    </row>
    <row r="89" spans="1:7" x14ac:dyDescent="0.2">
      <c r="B89" t="s">
        <v>232</v>
      </c>
      <c r="C89" t="s">
        <v>512</v>
      </c>
      <c r="D89">
        <v>6</v>
      </c>
      <c r="E89">
        <v>28</v>
      </c>
      <c r="F89" s="1">
        <f t="shared" si="1"/>
        <v>4.666666666666667</v>
      </c>
      <c r="G89" s="131">
        <f>F89*summary!$D$24/'K_9.1'!$F$118</f>
        <v>30112.901914777642</v>
      </c>
    </row>
    <row r="90" spans="1:7" x14ac:dyDescent="0.2">
      <c r="B90" t="s">
        <v>233</v>
      </c>
      <c r="C90" t="s">
        <v>513</v>
      </c>
      <c r="D90">
        <v>9</v>
      </c>
      <c r="E90">
        <v>44</v>
      </c>
      <c r="F90" s="1">
        <f t="shared" si="1"/>
        <v>4.8888888888888893</v>
      </c>
      <c r="G90" s="131">
        <f>F90*summary!$D$24/'K_9.1'!$F$118</f>
        <v>31546.849625005147</v>
      </c>
    </row>
    <row r="91" spans="1:7" x14ac:dyDescent="0.2">
      <c r="B91" t="s">
        <v>234</v>
      </c>
      <c r="C91" t="s">
        <v>514</v>
      </c>
      <c r="D91">
        <v>1</v>
      </c>
      <c r="E91">
        <v>5</v>
      </c>
      <c r="F91" s="1">
        <f t="shared" si="1"/>
        <v>5</v>
      </c>
      <c r="G91" s="131">
        <f>F91*summary!$D$24/'K_9.1'!$F$118</f>
        <v>32263.823480118896</v>
      </c>
    </row>
    <row r="92" spans="1:7" x14ac:dyDescent="0.2">
      <c r="A92" t="s">
        <v>141</v>
      </c>
      <c r="B92" t="s">
        <v>241</v>
      </c>
      <c r="C92" t="s">
        <v>423</v>
      </c>
      <c r="D92">
        <v>27</v>
      </c>
      <c r="E92">
        <v>127</v>
      </c>
      <c r="F92" s="1">
        <f t="shared" si="1"/>
        <v>4.7037037037037033</v>
      </c>
      <c r="G92" s="131">
        <f>F92*summary!$D$24/'K_9.1'!$F$118</f>
        <v>30351.893199815549</v>
      </c>
    </row>
    <row r="93" spans="1:7" x14ac:dyDescent="0.2">
      <c r="B93" t="s">
        <v>242</v>
      </c>
      <c r="C93" t="s">
        <v>424</v>
      </c>
      <c r="D93">
        <v>11</v>
      </c>
      <c r="E93">
        <v>45</v>
      </c>
      <c r="F93" s="1">
        <f t="shared" si="1"/>
        <v>4.0909090909090908</v>
      </c>
      <c r="G93" s="131">
        <f>F93*summary!$D$24/'K_9.1'!$F$118</f>
        <v>26397.673756460914</v>
      </c>
    </row>
    <row r="94" spans="1:7" x14ac:dyDescent="0.2">
      <c r="B94" t="s">
        <v>243</v>
      </c>
      <c r="C94" t="s">
        <v>425</v>
      </c>
      <c r="D94">
        <v>11</v>
      </c>
      <c r="E94">
        <v>50</v>
      </c>
      <c r="F94" s="1">
        <f t="shared" si="1"/>
        <v>4.5454545454545459</v>
      </c>
      <c r="G94" s="131">
        <f>F94*summary!$D$24/'K_9.1'!$F$118</f>
        <v>29330.748618289908</v>
      </c>
    </row>
    <row r="95" spans="1:7" x14ac:dyDescent="0.2">
      <c r="B95" t="s">
        <v>244</v>
      </c>
      <c r="C95" t="s">
        <v>426</v>
      </c>
      <c r="D95">
        <v>10</v>
      </c>
      <c r="E95">
        <v>49</v>
      </c>
      <c r="F95" s="1">
        <f t="shared" si="1"/>
        <v>4.9000000000000004</v>
      </c>
      <c r="G95" s="131">
        <f>F95*summary!$D$24/'K_9.1'!$F$118</f>
        <v>31618.547010516519</v>
      </c>
    </row>
    <row r="96" spans="1:7" x14ac:dyDescent="0.2">
      <c r="B96" t="s">
        <v>245</v>
      </c>
      <c r="C96" t="s">
        <v>427</v>
      </c>
      <c r="D96">
        <v>6</v>
      </c>
      <c r="E96">
        <v>30</v>
      </c>
      <c r="F96" s="1">
        <f t="shared" si="1"/>
        <v>5</v>
      </c>
      <c r="G96" s="131">
        <f>F96*summary!$D$24/'K_9.1'!$F$118</f>
        <v>32263.823480118896</v>
      </c>
    </row>
    <row r="97" spans="1:7" x14ac:dyDescent="0.2">
      <c r="B97" t="s">
        <v>246</v>
      </c>
      <c r="C97" t="s">
        <v>428</v>
      </c>
      <c r="D97">
        <v>9</v>
      </c>
      <c r="E97">
        <v>39</v>
      </c>
      <c r="F97" s="1">
        <f t="shared" si="1"/>
        <v>4.333333333333333</v>
      </c>
      <c r="G97" s="131">
        <f>F97*summary!$D$24/'K_9.1'!$F$118</f>
        <v>27961.980349436373</v>
      </c>
    </row>
    <row r="98" spans="1:7" x14ac:dyDescent="0.2">
      <c r="B98" t="s">
        <v>247</v>
      </c>
      <c r="C98" t="s">
        <v>429</v>
      </c>
      <c r="D98">
        <v>9</v>
      </c>
      <c r="E98">
        <v>20</v>
      </c>
      <c r="F98" s="1">
        <f t="shared" si="1"/>
        <v>2.2222222222222223</v>
      </c>
      <c r="G98" s="131">
        <f>F98*summary!$D$24/'K_9.1'!$F$118</f>
        <v>14339.477102275065</v>
      </c>
    </row>
    <row r="99" spans="1:7" x14ac:dyDescent="0.2">
      <c r="B99" t="s">
        <v>248</v>
      </c>
      <c r="C99" t="s">
        <v>430</v>
      </c>
      <c r="D99">
        <v>4</v>
      </c>
      <c r="E99">
        <v>20</v>
      </c>
      <c r="F99" s="1">
        <f t="shared" si="1"/>
        <v>5</v>
      </c>
      <c r="G99" s="131">
        <f>F99*summary!$D$24/'K_9.1'!$F$118</f>
        <v>32263.823480118896</v>
      </c>
    </row>
    <row r="100" spans="1:7" x14ac:dyDescent="0.2">
      <c r="B100" t="s">
        <v>249</v>
      </c>
      <c r="C100" t="s">
        <v>431</v>
      </c>
      <c r="D100">
        <v>4</v>
      </c>
      <c r="E100">
        <v>20</v>
      </c>
      <c r="F100" s="1">
        <f t="shared" si="1"/>
        <v>5</v>
      </c>
      <c r="G100" s="131">
        <f>F100*summary!$D$24/'K_9.1'!$F$118</f>
        <v>32263.823480118896</v>
      </c>
    </row>
    <row r="101" spans="1:7" x14ac:dyDescent="0.2">
      <c r="B101" t="s">
        <v>250</v>
      </c>
      <c r="C101" t="s">
        <v>432</v>
      </c>
      <c r="D101">
        <v>12</v>
      </c>
      <c r="E101">
        <v>59</v>
      </c>
      <c r="F101" s="1">
        <f t="shared" si="1"/>
        <v>4.916666666666667</v>
      </c>
      <c r="G101" s="131">
        <f>F101*summary!$D$24/'K_9.1'!$F$118</f>
        <v>31726.093088783586</v>
      </c>
    </row>
    <row r="102" spans="1:7" x14ac:dyDescent="0.2">
      <c r="B102" t="s">
        <v>251</v>
      </c>
      <c r="C102" t="s">
        <v>433</v>
      </c>
      <c r="D102">
        <v>6</v>
      </c>
      <c r="E102">
        <v>30</v>
      </c>
      <c r="F102" s="1">
        <f t="shared" si="1"/>
        <v>5</v>
      </c>
      <c r="G102" s="131">
        <f>F102*summary!$D$24/'K_9.1'!$F$118</f>
        <v>32263.823480118896</v>
      </c>
    </row>
    <row r="103" spans="1:7" x14ac:dyDescent="0.2">
      <c r="B103" t="s">
        <v>252</v>
      </c>
      <c r="C103" t="s">
        <v>434</v>
      </c>
      <c r="D103">
        <v>3</v>
      </c>
      <c r="E103">
        <v>15</v>
      </c>
      <c r="F103" s="1">
        <f t="shared" si="1"/>
        <v>5</v>
      </c>
      <c r="G103" s="131">
        <f>F103*summary!$D$24/'K_9.1'!$F$118</f>
        <v>32263.823480118896</v>
      </c>
    </row>
    <row r="104" spans="1:7" x14ac:dyDescent="0.2">
      <c r="B104" t="s">
        <v>253</v>
      </c>
      <c r="C104" t="s">
        <v>435</v>
      </c>
      <c r="D104">
        <v>3</v>
      </c>
      <c r="E104">
        <v>15</v>
      </c>
      <c r="F104" s="1">
        <f t="shared" si="1"/>
        <v>5</v>
      </c>
      <c r="G104" s="131">
        <f>F104*summary!$D$24/'K_9.1'!$F$118</f>
        <v>32263.823480118896</v>
      </c>
    </row>
    <row r="105" spans="1:7" x14ac:dyDescent="0.2">
      <c r="A105" t="s">
        <v>140</v>
      </c>
      <c r="B105" t="s">
        <v>235</v>
      </c>
      <c r="C105" t="s">
        <v>515</v>
      </c>
      <c r="D105">
        <v>11</v>
      </c>
      <c r="E105">
        <v>55</v>
      </c>
      <c r="F105" s="1">
        <f t="shared" si="1"/>
        <v>5</v>
      </c>
      <c r="G105" s="131">
        <f>F105*summary!$D$24/'K_9.1'!$F$118</f>
        <v>32263.823480118896</v>
      </c>
    </row>
    <row r="106" spans="1:7" x14ac:dyDescent="0.2">
      <c r="B106" t="s">
        <v>236</v>
      </c>
      <c r="C106" t="s">
        <v>516</v>
      </c>
      <c r="D106">
        <v>10</v>
      </c>
      <c r="E106">
        <v>50</v>
      </c>
      <c r="F106" s="1">
        <f t="shared" si="1"/>
        <v>5</v>
      </c>
      <c r="G106" s="131">
        <f>F106*summary!$D$24/'K_9.1'!$F$118</f>
        <v>32263.823480118896</v>
      </c>
    </row>
    <row r="107" spans="1:7" x14ac:dyDescent="0.2">
      <c r="B107" t="s">
        <v>237</v>
      </c>
      <c r="C107" t="s">
        <v>517</v>
      </c>
      <c r="D107">
        <v>7</v>
      </c>
      <c r="E107">
        <v>35</v>
      </c>
      <c r="F107" s="1">
        <f t="shared" si="1"/>
        <v>5</v>
      </c>
      <c r="G107" s="131">
        <f>F107*summary!$D$24/'K_9.1'!$F$118</f>
        <v>32263.823480118896</v>
      </c>
    </row>
    <row r="108" spans="1:7" x14ac:dyDescent="0.2">
      <c r="B108" t="s">
        <v>238</v>
      </c>
      <c r="C108" t="s">
        <v>518</v>
      </c>
      <c r="D108">
        <v>6</v>
      </c>
      <c r="E108">
        <v>30</v>
      </c>
      <c r="F108" s="1">
        <f t="shared" si="1"/>
        <v>5</v>
      </c>
      <c r="G108" s="131">
        <f>F108*summary!$D$24/'K_9.1'!$F$118</f>
        <v>32263.823480118896</v>
      </c>
    </row>
    <row r="109" spans="1:7" x14ac:dyDescent="0.2">
      <c r="B109" t="s">
        <v>239</v>
      </c>
      <c r="C109" t="s">
        <v>519</v>
      </c>
      <c r="D109">
        <v>5</v>
      </c>
      <c r="E109">
        <v>25</v>
      </c>
      <c r="F109" s="1">
        <f t="shared" si="1"/>
        <v>5</v>
      </c>
      <c r="G109" s="131">
        <f>F109*summary!$D$24/'K_9.1'!$F$118</f>
        <v>32263.823480118896</v>
      </c>
    </row>
    <row r="110" spans="1:7" x14ac:dyDescent="0.2">
      <c r="B110" t="s">
        <v>240</v>
      </c>
      <c r="C110" t="s">
        <v>520</v>
      </c>
      <c r="D110">
        <v>4</v>
      </c>
      <c r="E110">
        <v>20</v>
      </c>
      <c r="F110" s="1">
        <f t="shared" si="1"/>
        <v>5</v>
      </c>
      <c r="G110" s="131">
        <f>F110*summary!$D$24/'K_9.1'!$F$118</f>
        <v>32263.823480118896</v>
      </c>
    </row>
    <row r="111" spans="1:7" x14ac:dyDescent="0.2">
      <c r="A111" t="s">
        <v>138</v>
      </c>
      <c r="B111" t="s">
        <v>215</v>
      </c>
      <c r="C111" t="s">
        <v>521</v>
      </c>
      <c r="D111">
        <v>14</v>
      </c>
      <c r="E111">
        <v>70</v>
      </c>
      <c r="F111" s="1">
        <f t="shared" si="1"/>
        <v>5</v>
      </c>
      <c r="G111" s="131">
        <f>F111*summary!$D$24/'K_9.1'!$F$118</f>
        <v>32263.823480118896</v>
      </c>
    </row>
    <row r="112" spans="1:7" x14ac:dyDescent="0.2">
      <c r="B112" t="s">
        <v>216</v>
      </c>
      <c r="C112" t="s">
        <v>522</v>
      </c>
      <c r="D112">
        <v>9</v>
      </c>
      <c r="E112">
        <v>24</v>
      </c>
      <c r="F112" s="1">
        <f t="shared" si="1"/>
        <v>2.6666666666666665</v>
      </c>
      <c r="G112" s="131">
        <f>F112*summary!$D$24/'K_9.1'!$F$118</f>
        <v>17207.372522730078</v>
      </c>
    </row>
    <row r="113" spans="2:7" x14ac:dyDescent="0.2">
      <c r="B113" t="s">
        <v>217</v>
      </c>
      <c r="C113" t="s">
        <v>523</v>
      </c>
      <c r="D113">
        <v>8</v>
      </c>
      <c r="E113">
        <v>38</v>
      </c>
      <c r="F113" s="1">
        <f t="shared" si="1"/>
        <v>4.75</v>
      </c>
      <c r="G113" s="131">
        <f>F113*summary!$D$24/'K_9.1'!$F$118</f>
        <v>30650.632306112951</v>
      </c>
    </row>
    <row r="114" spans="2:7" x14ac:dyDescent="0.2">
      <c r="B114" t="s">
        <v>218</v>
      </c>
      <c r="C114" t="s">
        <v>524</v>
      </c>
      <c r="D114">
        <v>15</v>
      </c>
      <c r="E114">
        <v>75</v>
      </c>
      <c r="F114" s="1">
        <f t="shared" si="1"/>
        <v>5</v>
      </c>
      <c r="G114" s="131">
        <f>F114*summary!$D$24/'K_9.1'!$F$118</f>
        <v>32263.823480118896</v>
      </c>
    </row>
    <row r="115" spans="2:7" x14ac:dyDescent="0.2">
      <c r="B115" t="s">
        <v>219</v>
      </c>
      <c r="C115" t="s">
        <v>525</v>
      </c>
      <c r="D115">
        <v>7</v>
      </c>
      <c r="E115">
        <v>30</v>
      </c>
      <c r="F115" s="1">
        <f t="shared" si="1"/>
        <v>4.2857142857142856</v>
      </c>
      <c r="G115" s="131">
        <f>F115*summary!$D$24/'K_9.1'!$F$118</f>
        <v>27654.705840101913</v>
      </c>
    </row>
    <row r="116" spans="2:7" x14ac:dyDescent="0.2">
      <c r="B116" t="s">
        <v>220</v>
      </c>
      <c r="C116" t="s">
        <v>526</v>
      </c>
      <c r="D116">
        <v>15</v>
      </c>
      <c r="E116">
        <v>75</v>
      </c>
      <c r="F116" s="1">
        <f t="shared" si="1"/>
        <v>5</v>
      </c>
      <c r="G116" s="131">
        <f>F116*summary!$D$24/'K_9.1'!$F$118</f>
        <v>32263.823480118896</v>
      </c>
    </row>
    <row r="117" spans="2:7" x14ac:dyDescent="0.2">
      <c r="B117" t="s">
        <v>221</v>
      </c>
      <c r="C117" t="s">
        <v>527</v>
      </c>
      <c r="D117">
        <v>5</v>
      </c>
      <c r="E117">
        <v>25</v>
      </c>
      <c r="F117" s="1">
        <f t="shared" si="1"/>
        <v>5</v>
      </c>
      <c r="G117" s="131">
        <f>F117*summary!$D$24/'K_9.1'!$F$118</f>
        <v>32263.823480118896</v>
      </c>
    </row>
    <row r="118" spans="2:7" x14ac:dyDescent="0.2">
      <c r="F118" s="131">
        <f>SUM(F4:F117)</f>
        <v>520.27106335811573</v>
      </c>
      <c r="G118" s="131">
        <f>SUM(G4:G117)</f>
        <v>3357186.7500000033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118"/>
  <sheetViews>
    <sheetView topLeftCell="A16" workbookViewId="0">
      <selection activeCell="G4" sqref="G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14.85546875" style="25" bestFit="1" customWidth="1"/>
    <col min="8" max="8" width="9.140625" style="9"/>
    <col min="9" max="9" width="9.140625" style="10"/>
    <col min="10" max="10" width="11.5703125" style="10" bestFit="1" customWidth="1"/>
    <col min="11" max="12" width="9.140625" style="10"/>
    <col min="13" max="13" width="34.7109375" style="10" customWidth="1"/>
    <col min="14" max="16384" width="9.140625" style="9"/>
  </cols>
  <sheetData>
    <row r="1" spans="1:13" ht="30.75" customHeight="1" x14ac:dyDescent="0.2">
      <c r="A1" s="43" t="s">
        <v>128</v>
      </c>
    </row>
    <row r="2" spans="1:13" x14ac:dyDescent="0.2">
      <c r="B2" s="52" t="s">
        <v>552</v>
      </c>
    </row>
    <row r="3" spans="1:13" s="14" customFormat="1" ht="33" customHeight="1" x14ac:dyDescent="0.2">
      <c r="A3" t="s">
        <v>134</v>
      </c>
      <c r="B3" s="13" t="s">
        <v>553</v>
      </c>
      <c r="C3" s="13" t="s">
        <v>554</v>
      </c>
      <c r="D3" s="13" t="s">
        <v>1276</v>
      </c>
      <c r="E3" s="13" t="s">
        <v>1277</v>
      </c>
      <c r="F3" s="13" t="s">
        <v>1274</v>
      </c>
      <c r="G3" s="13" t="s">
        <v>121</v>
      </c>
      <c r="I3" s="10"/>
      <c r="J3" s="10"/>
      <c r="K3" s="10"/>
      <c r="L3" s="10"/>
      <c r="M3" s="10"/>
    </row>
    <row r="4" spans="1:13" x14ac:dyDescent="0.2">
      <c r="A4" t="s">
        <v>142</v>
      </c>
      <c r="B4" t="s">
        <v>254</v>
      </c>
      <c r="C4" t="s">
        <v>417</v>
      </c>
      <c r="D4">
        <v>13</v>
      </c>
      <c r="E4">
        <v>46</v>
      </c>
      <c r="F4" s="1">
        <f>E4/D4</f>
        <v>3.5384615384615383</v>
      </c>
      <c r="G4" s="131">
        <f>F4*summary!$D$25/'K_9.2'!$F$118</f>
        <v>24151.94121058251</v>
      </c>
    </row>
    <row r="5" spans="1:13" x14ac:dyDescent="0.2">
      <c r="A5"/>
      <c r="B5" t="s">
        <v>255</v>
      </c>
      <c r="C5" t="s">
        <v>418</v>
      </c>
      <c r="D5">
        <v>7</v>
      </c>
      <c r="E5">
        <v>30</v>
      </c>
      <c r="F5" s="1">
        <f t="shared" ref="F5:F65" si="0">E5/D5</f>
        <v>4.2857142857142856</v>
      </c>
      <c r="G5" s="131">
        <f>F5*summary!$D$25/'K_9.2'!$F$118</f>
        <v>29252.351155674471</v>
      </c>
    </row>
    <row r="6" spans="1:13" x14ac:dyDescent="0.2">
      <c r="A6"/>
      <c r="B6" t="s">
        <v>256</v>
      </c>
      <c r="C6" t="s">
        <v>419</v>
      </c>
      <c r="D6">
        <v>10</v>
      </c>
      <c r="E6">
        <v>45</v>
      </c>
      <c r="F6" s="1">
        <f t="shared" si="0"/>
        <v>4.5</v>
      </c>
      <c r="G6" s="131">
        <f>F6*summary!$D$25/'K_9.2'!$F$118</f>
        <v>30714.968713458195</v>
      </c>
    </row>
    <row r="7" spans="1:13" x14ac:dyDescent="0.2">
      <c r="A7"/>
      <c r="B7" t="s">
        <v>257</v>
      </c>
      <c r="C7" t="s">
        <v>420</v>
      </c>
      <c r="D7">
        <v>8</v>
      </c>
      <c r="E7">
        <v>37</v>
      </c>
      <c r="F7" s="1">
        <f t="shared" si="0"/>
        <v>4.625</v>
      </c>
      <c r="G7" s="131">
        <f>F7*summary!$D$25/'K_9.2'!$F$118</f>
        <v>31568.162288832031</v>
      </c>
    </row>
    <row r="8" spans="1:13" x14ac:dyDescent="0.2">
      <c r="A8"/>
      <c r="B8" t="s">
        <v>258</v>
      </c>
      <c r="C8" t="s">
        <v>421</v>
      </c>
      <c r="D8">
        <v>2</v>
      </c>
      <c r="E8">
        <v>10</v>
      </c>
      <c r="F8" s="1">
        <f t="shared" si="0"/>
        <v>5</v>
      </c>
      <c r="G8" s="131">
        <f>F8*summary!$D$25/'K_9.2'!$F$118</f>
        <v>34127.74301495355</v>
      </c>
    </row>
    <row r="9" spans="1:13" x14ac:dyDescent="0.2">
      <c r="A9"/>
      <c r="B9" t="s">
        <v>259</v>
      </c>
      <c r="C9" t="s">
        <v>422</v>
      </c>
      <c r="D9">
        <v>4</v>
      </c>
      <c r="E9">
        <v>11</v>
      </c>
      <c r="F9" s="1">
        <f t="shared" si="0"/>
        <v>2.75</v>
      </c>
      <c r="G9" s="131">
        <f>F9*summary!$D$25/'K_9.2'!$F$118</f>
        <v>18770.258658224451</v>
      </c>
    </row>
    <row r="10" spans="1:13" x14ac:dyDescent="0.2">
      <c r="A10" t="s">
        <v>135</v>
      </c>
      <c r="B10" t="s">
        <v>146</v>
      </c>
      <c r="C10" t="s">
        <v>436</v>
      </c>
      <c r="D10">
        <v>14</v>
      </c>
      <c r="E10">
        <v>63</v>
      </c>
      <c r="F10" s="1">
        <f t="shared" si="0"/>
        <v>4.5</v>
      </c>
      <c r="G10" s="131">
        <f>F10*summary!$D$25/'K_9.2'!$F$118</f>
        <v>30714.968713458195</v>
      </c>
    </row>
    <row r="11" spans="1:13" x14ac:dyDescent="0.2">
      <c r="A11"/>
      <c r="B11" t="s">
        <v>147</v>
      </c>
      <c r="C11" t="s">
        <v>437</v>
      </c>
      <c r="D11">
        <v>8</v>
      </c>
      <c r="E11">
        <v>40</v>
      </c>
      <c r="F11" s="1">
        <f t="shared" si="0"/>
        <v>5</v>
      </c>
      <c r="G11" s="131">
        <f>F11*summary!$D$25/'K_9.2'!$F$118</f>
        <v>34127.74301495355</v>
      </c>
    </row>
    <row r="12" spans="1:13" x14ac:dyDescent="0.2">
      <c r="A12"/>
      <c r="B12" t="s">
        <v>148</v>
      </c>
      <c r="C12" t="s">
        <v>438</v>
      </c>
      <c r="D12">
        <v>8</v>
      </c>
      <c r="E12">
        <v>39</v>
      </c>
      <c r="F12" s="1">
        <f t="shared" si="0"/>
        <v>4.875</v>
      </c>
      <c r="G12" s="131">
        <f>F12*summary!$D$25/'K_9.2'!$F$118</f>
        <v>33274.549439579707</v>
      </c>
    </row>
    <row r="13" spans="1:13" x14ac:dyDescent="0.2">
      <c r="A13"/>
      <c r="B13" t="s">
        <v>149</v>
      </c>
      <c r="C13" t="s">
        <v>439</v>
      </c>
      <c r="D13">
        <v>8</v>
      </c>
      <c r="E13">
        <v>40</v>
      </c>
      <c r="F13" s="1">
        <f t="shared" si="0"/>
        <v>5</v>
      </c>
      <c r="G13" s="131">
        <f>F13*summary!$D$25/'K_9.2'!$F$118</f>
        <v>34127.74301495355</v>
      </c>
      <c r="I13" s="23" t="s">
        <v>373</v>
      </c>
      <c r="J13" s="24">
        <f>AVERAGE(D14:D120)</f>
        <v>6.9615384615384617</v>
      </c>
      <c r="K13" s="9"/>
      <c r="L13" s="9"/>
      <c r="M13" s="9"/>
    </row>
    <row r="14" spans="1:13" x14ac:dyDescent="0.2">
      <c r="A14"/>
      <c r="B14" t="s">
        <v>150</v>
      </c>
      <c r="C14" t="s">
        <v>440</v>
      </c>
      <c r="D14">
        <v>8</v>
      </c>
      <c r="E14">
        <v>40</v>
      </c>
      <c r="F14" s="1">
        <f t="shared" si="0"/>
        <v>5</v>
      </c>
      <c r="G14" s="131">
        <f>F14*summary!$D$25/'K_9.2'!$F$118</f>
        <v>34127.74301495355</v>
      </c>
      <c r="I14" s="23" t="s">
        <v>374</v>
      </c>
      <c r="J14" s="24">
        <f>STDEV(D14:D114)</f>
        <v>6.1814317928697546</v>
      </c>
      <c r="K14" s="9"/>
      <c r="L14" s="9"/>
      <c r="M14" s="9"/>
    </row>
    <row r="15" spans="1:13" x14ac:dyDescent="0.2">
      <c r="A15"/>
      <c r="B15" t="s">
        <v>151</v>
      </c>
      <c r="C15" t="s">
        <v>441</v>
      </c>
      <c r="D15">
        <v>7</v>
      </c>
      <c r="E15">
        <v>32</v>
      </c>
      <c r="F15" s="1">
        <f t="shared" si="0"/>
        <v>4.5714285714285712</v>
      </c>
      <c r="G15" s="131">
        <f>F15*summary!$D$25/'K_9.2'!$F$118</f>
        <v>31202.507899386099</v>
      </c>
      <c r="I15" s="23" t="s">
        <v>375</v>
      </c>
      <c r="J15" s="24">
        <f>J14/2</f>
        <v>3.0907158964348773</v>
      </c>
      <c r="K15" s="9"/>
      <c r="L15" s="9"/>
      <c r="M15" s="9"/>
    </row>
    <row r="16" spans="1:13" x14ac:dyDescent="0.2">
      <c r="A16"/>
      <c r="B16" t="s">
        <v>152</v>
      </c>
      <c r="C16" t="s">
        <v>442</v>
      </c>
      <c r="D16">
        <v>5</v>
      </c>
      <c r="E16">
        <v>25</v>
      </c>
      <c r="F16" s="1">
        <f t="shared" si="0"/>
        <v>5</v>
      </c>
      <c r="G16" s="131">
        <f>F16*summary!$D$25/'K_9.2'!$F$118</f>
        <v>34127.74301495355</v>
      </c>
      <c r="I16" s="9"/>
      <c r="J16" s="9"/>
      <c r="K16" s="9"/>
      <c r="L16" s="9"/>
      <c r="M16" s="9"/>
    </row>
    <row r="17" spans="1:13" x14ac:dyDescent="0.2">
      <c r="A17"/>
      <c r="B17" t="s">
        <v>153</v>
      </c>
      <c r="C17" t="s">
        <v>443</v>
      </c>
      <c r="D17">
        <v>6</v>
      </c>
      <c r="E17">
        <v>24</v>
      </c>
      <c r="F17" s="1">
        <f t="shared" si="0"/>
        <v>4</v>
      </c>
      <c r="G17" s="131">
        <f>F17*summary!$D$25/'K_9.2'!$F$118</f>
        <v>27302.194411962839</v>
      </c>
      <c r="I17" s="9"/>
      <c r="J17" s="9"/>
      <c r="K17" s="9"/>
      <c r="L17" s="9"/>
      <c r="M17" s="9"/>
    </row>
    <row r="18" spans="1:13" x14ac:dyDescent="0.2">
      <c r="A18"/>
      <c r="B18" t="s">
        <v>154</v>
      </c>
      <c r="C18" t="s">
        <v>444</v>
      </c>
      <c r="D18">
        <v>1</v>
      </c>
      <c r="E18">
        <v>5</v>
      </c>
      <c r="F18" s="1">
        <f t="shared" si="0"/>
        <v>5</v>
      </c>
      <c r="G18" s="131">
        <f>F18*summary!$D$25/'K_9.2'!$F$118</f>
        <v>34127.74301495355</v>
      </c>
      <c r="I18" s="9">
        <v>5</v>
      </c>
      <c r="J18" s="25">
        <f>J19+J15</f>
        <v>66.414231792869757</v>
      </c>
      <c r="K18" s="9"/>
      <c r="L18" s="9"/>
      <c r="M18" s="289" t="s">
        <v>378</v>
      </c>
    </row>
    <row r="19" spans="1:13" x14ac:dyDescent="0.2">
      <c r="A19"/>
      <c r="B19" t="s">
        <v>155</v>
      </c>
      <c r="C19" t="s">
        <v>445</v>
      </c>
      <c r="D19">
        <v>2</v>
      </c>
      <c r="E19">
        <v>10</v>
      </c>
      <c r="F19" s="1">
        <f t="shared" si="0"/>
        <v>5</v>
      </c>
      <c r="G19" s="131">
        <f>F19*summary!$D$25/'K_9.2'!$F$118</f>
        <v>34127.74301495355</v>
      </c>
      <c r="I19" s="9">
        <v>4</v>
      </c>
      <c r="J19" s="25">
        <f>J20+J15</f>
        <v>63.323515896434877</v>
      </c>
      <c r="K19" s="9"/>
      <c r="L19" s="9"/>
      <c r="M19" s="289"/>
    </row>
    <row r="20" spans="1:13" x14ac:dyDescent="0.2">
      <c r="A20"/>
      <c r="B20" t="s">
        <v>156</v>
      </c>
      <c r="C20" t="s">
        <v>446</v>
      </c>
      <c r="D20">
        <v>1</v>
      </c>
      <c r="E20">
        <v>5</v>
      </c>
      <c r="F20" s="1">
        <f t="shared" si="0"/>
        <v>5</v>
      </c>
      <c r="G20" s="131">
        <f>F20*summary!$D$25/'K_9.2'!$F$118</f>
        <v>34127.74301495355</v>
      </c>
      <c r="I20" s="9">
        <v>3</v>
      </c>
      <c r="J20" s="25">
        <v>60.232799999999997</v>
      </c>
      <c r="K20" s="9"/>
      <c r="L20" s="9"/>
      <c r="M20" s="289"/>
    </row>
    <row r="21" spans="1:13" x14ac:dyDescent="0.2">
      <c r="A21"/>
      <c r="B21" t="s">
        <v>157</v>
      </c>
      <c r="C21" t="s">
        <v>447</v>
      </c>
      <c r="D21">
        <v>2</v>
      </c>
      <c r="E21">
        <v>10</v>
      </c>
      <c r="F21" s="1">
        <f t="shared" si="0"/>
        <v>5</v>
      </c>
      <c r="G21" s="131">
        <f>F21*summary!$D$25/'K_9.2'!$F$118</f>
        <v>34127.74301495355</v>
      </c>
      <c r="I21" s="9">
        <v>2</v>
      </c>
      <c r="J21" s="25">
        <f>J20-J15</f>
        <v>57.142084103565118</v>
      </c>
      <c r="K21" s="9"/>
      <c r="L21" s="9"/>
      <c r="M21" s="289"/>
    </row>
    <row r="22" spans="1:13" x14ac:dyDescent="0.2">
      <c r="A22"/>
      <c r="B22" t="s">
        <v>158</v>
      </c>
      <c r="C22" t="s">
        <v>534</v>
      </c>
      <c r="D22">
        <v>1</v>
      </c>
      <c r="E22">
        <v>5</v>
      </c>
      <c r="F22" s="1">
        <f t="shared" si="0"/>
        <v>5</v>
      </c>
      <c r="G22" s="131">
        <f>F22*summary!$D$25/'K_9.2'!$F$118</f>
        <v>34127.74301495355</v>
      </c>
      <c r="I22" s="9">
        <v>1</v>
      </c>
      <c r="J22" s="25">
        <f>J21-J15</f>
        <v>54.051368207130238</v>
      </c>
      <c r="K22" s="9"/>
      <c r="L22" s="9"/>
      <c r="M22" s="289"/>
    </row>
    <row r="23" spans="1:13" x14ac:dyDescent="0.2">
      <c r="A23"/>
      <c r="B23" t="s">
        <v>159</v>
      </c>
      <c r="C23" t="s">
        <v>448</v>
      </c>
      <c r="D23">
        <v>1</v>
      </c>
      <c r="E23">
        <v>5</v>
      </c>
      <c r="F23" s="1">
        <f t="shared" si="0"/>
        <v>5</v>
      </c>
      <c r="G23" s="131">
        <f>F23*summary!$D$25/'K_9.2'!$F$118</f>
        <v>34127.74301495355</v>
      </c>
      <c r="I23" s="9"/>
      <c r="J23" s="9"/>
      <c r="K23" s="9"/>
      <c r="L23" s="9"/>
      <c r="M23" s="289"/>
    </row>
    <row r="24" spans="1:13" x14ac:dyDescent="0.2">
      <c r="A24"/>
      <c r="B24" t="s">
        <v>160</v>
      </c>
      <c r="C24" t="s">
        <v>449</v>
      </c>
      <c r="D24">
        <v>1</v>
      </c>
      <c r="E24">
        <v>5</v>
      </c>
      <c r="F24" s="1">
        <f t="shared" si="0"/>
        <v>5</v>
      </c>
      <c r="G24" s="131">
        <f>F24*summary!$D$25/'K_9.2'!$F$118</f>
        <v>34127.74301495355</v>
      </c>
      <c r="I24" s="9"/>
      <c r="J24" s="9"/>
      <c r="K24" s="9"/>
      <c r="L24" s="9"/>
      <c r="M24" s="289"/>
    </row>
    <row r="25" spans="1:13" x14ac:dyDescent="0.2">
      <c r="A25"/>
      <c r="B25" t="s">
        <v>161</v>
      </c>
      <c r="C25" t="s">
        <v>450</v>
      </c>
      <c r="D25">
        <v>1</v>
      </c>
      <c r="E25">
        <v>5</v>
      </c>
      <c r="F25" s="1">
        <f t="shared" si="0"/>
        <v>5</v>
      </c>
      <c r="G25" s="131">
        <f>F25*summary!$D$25/'K_9.2'!$F$118</f>
        <v>34127.74301495355</v>
      </c>
      <c r="I25" s="9"/>
      <c r="J25" s="9"/>
      <c r="K25" s="9"/>
      <c r="L25" s="9"/>
      <c r="M25" s="289"/>
    </row>
    <row r="26" spans="1:13" x14ac:dyDescent="0.2">
      <c r="A26"/>
      <c r="B26" t="s">
        <v>162</v>
      </c>
      <c r="C26" t="s">
        <v>451</v>
      </c>
      <c r="D26">
        <v>1</v>
      </c>
      <c r="E26">
        <v>5</v>
      </c>
      <c r="F26" s="1">
        <f t="shared" si="0"/>
        <v>5</v>
      </c>
      <c r="G26" s="131">
        <f>F26*summary!$D$25/'K_9.2'!$F$118</f>
        <v>34127.74301495355</v>
      </c>
    </row>
    <row r="27" spans="1:13" x14ac:dyDescent="0.2">
      <c r="A27"/>
      <c r="B27" t="s">
        <v>163</v>
      </c>
      <c r="C27" t="s">
        <v>452</v>
      </c>
      <c r="D27">
        <v>1</v>
      </c>
      <c r="E27">
        <v>5</v>
      </c>
      <c r="F27" s="1">
        <f t="shared" si="0"/>
        <v>5</v>
      </c>
      <c r="G27" s="131">
        <f>F27*summary!$D$25/'K_9.2'!$F$118</f>
        <v>34127.74301495355</v>
      </c>
    </row>
    <row r="28" spans="1:13" x14ac:dyDescent="0.2">
      <c r="A28"/>
      <c r="B28" t="s">
        <v>164</v>
      </c>
      <c r="C28" t="s">
        <v>535</v>
      </c>
      <c r="D28">
        <v>1</v>
      </c>
      <c r="E28">
        <v>5</v>
      </c>
      <c r="F28" s="1">
        <f t="shared" si="0"/>
        <v>5</v>
      </c>
      <c r="G28" s="131">
        <f>F28*summary!$D$25/'K_9.2'!$F$118</f>
        <v>34127.74301495355</v>
      </c>
    </row>
    <row r="29" spans="1:13" x14ac:dyDescent="0.2">
      <c r="A29"/>
      <c r="B29" t="s">
        <v>165</v>
      </c>
      <c r="C29" t="s">
        <v>453</v>
      </c>
      <c r="D29">
        <v>1</v>
      </c>
      <c r="E29">
        <v>5</v>
      </c>
      <c r="F29" s="1">
        <f t="shared" si="0"/>
        <v>5</v>
      </c>
      <c r="G29" s="131">
        <f>F29*summary!$D$25/'K_9.2'!$F$118</f>
        <v>34127.74301495355</v>
      </c>
    </row>
    <row r="30" spans="1:13" x14ac:dyDescent="0.2">
      <c r="A30"/>
      <c r="B30" t="s">
        <v>166</v>
      </c>
      <c r="C30" t="s">
        <v>454</v>
      </c>
      <c r="D30">
        <v>2</v>
      </c>
      <c r="E30">
        <v>10</v>
      </c>
      <c r="F30" s="1">
        <f t="shared" si="0"/>
        <v>5</v>
      </c>
      <c r="G30" s="131">
        <f>F30*summary!$D$25/'K_9.2'!$F$118</f>
        <v>34127.74301495355</v>
      </c>
    </row>
    <row r="31" spans="1:13" x14ac:dyDescent="0.2">
      <c r="A31"/>
      <c r="B31" t="s">
        <v>167</v>
      </c>
      <c r="C31" t="s">
        <v>455</v>
      </c>
      <c r="D31">
        <v>1</v>
      </c>
      <c r="E31">
        <v>5</v>
      </c>
      <c r="F31" s="1">
        <f t="shared" si="0"/>
        <v>5</v>
      </c>
      <c r="G31" s="131">
        <f>F31*summary!$D$25/'K_9.2'!$F$118</f>
        <v>34127.74301495355</v>
      </c>
    </row>
    <row r="32" spans="1:13" x14ac:dyDescent="0.2">
      <c r="A32"/>
      <c r="B32" t="s">
        <v>168</v>
      </c>
      <c r="C32" t="s">
        <v>456</v>
      </c>
      <c r="D32">
        <v>1</v>
      </c>
      <c r="E32">
        <v>5</v>
      </c>
      <c r="F32" s="1">
        <f t="shared" si="0"/>
        <v>5</v>
      </c>
      <c r="G32" s="131">
        <f>F32*summary!$D$25/'K_9.2'!$F$118</f>
        <v>34127.74301495355</v>
      </c>
    </row>
    <row r="33" spans="1:13" x14ac:dyDescent="0.2">
      <c r="A33"/>
      <c r="B33" t="s">
        <v>169</v>
      </c>
      <c r="C33" t="s">
        <v>457</v>
      </c>
      <c r="D33">
        <v>1</v>
      </c>
      <c r="E33">
        <v>5</v>
      </c>
      <c r="F33" s="1">
        <f t="shared" si="0"/>
        <v>5</v>
      </c>
      <c r="G33" s="131">
        <f>F33*summary!$D$25/'K_9.2'!$F$118</f>
        <v>34127.74301495355</v>
      </c>
      <c r="I33" s="9"/>
      <c r="J33" s="9"/>
      <c r="K33" s="9"/>
      <c r="L33" s="9"/>
      <c r="M33" s="9"/>
    </row>
    <row r="34" spans="1:13" x14ac:dyDescent="0.2">
      <c r="A34" t="s">
        <v>136</v>
      </c>
      <c r="B34" t="s">
        <v>170</v>
      </c>
      <c r="C34" t="s">
        <v>458</v>
      </c>
      <c r="D34">
        <v>1</v>
      </c>
      <c r="E34">
        <v>5</v>
      </c>
      <c r="F34" s="1">
        <f t="shared" si="0"/>
        <v>5</v>
      </c>
      <c r="G34" s="131">
        <f>F34*summary!$D$25/'K_9.2'!$F$118</f>
        <v>34127.74301495355</v>
      </c>
      <c r="I34" s="9"/>
      <c r="J34" s="9"/>
      <c r="K34" s="9"/>
      <c r="L34" s="9"/>
      <c r="M34" s="9"/>
    </row>
    <row r="35" spans="1:13" x14ac:dyDescent="0.2">
      <c r="A35"/>
      <c r="B35" t="s">
        <v>171</v>
      </c>
      <c r="C35" t="s">
        <v>459</v>
      </c>
      <c r="D35">
        <v>23</v>
      </c>
      <c r="E35">
        <v>104</v>
      </c>
      <c r="F35" s="1">
        <f t="shared" si="0"/>
        <v>4.5217391304347823</v>
      </c>
      <c r="G35" s="131">
        <f>F35*summary!$D$25/'K_9.2'!$F$118</f>
        <v>30863.350204827551</v>
      </c>
      <c r="I35" s="9"/>
      <c r="J35" s="9"/>
      <c r="K35" s="9"/>
      <c r="L35" s="9"/>
      <c r="M35" s="9"/>
    </row>
    <row r="36" spans="1:13" x14ac:dyDescent="0.2">
      <c r="A36"/>
      <c r="B36" t="s">
        <v>172</v>
      </c>
      <c r="C36" t="s">
        <v>460</v>
      </c>
      <c r="D36">
        <v>7</v>
      </c>
      <c r="E36">
        <v>31</v>
      </c>
      <c r="F36" s="1">
        <f t="shared" si="0"/>
        <v>4.4285714285714288</v>
      </c>
      <c r="G36" s="131">
        <f>F36*summary!$D$25/'K_9.2'!$F$118</f>
        <v>30227.42952753029</v>
      </c>
      <c r="I36" s="9"/>
      <c r="J36" s="9"/>
      <c r="K36" s="9"/>
      <c r="L36" s="9"/>
      <c r="M36" s="9"/>
    </row>
    <row r="37" spans="1:13" x14ac:dyDescent="0.2">
      <c r="A37"/>
      <c r="B37" t="s">
        <v>173</v>
      </c>
      <c r="C37" t="s">
        <v>461</v>
      </c>
      <c r="D37">
        <v>6</v>
      </c>
      <c r="E37">
        <v>27</v>
      </c>
      <c r="F37" s="1">
        <f t="shared" si="0"/>
        <v>4.5</v>
      </c>
      <c r="G37" s="131">
        <f>F37*summary!$D$25/'K_9.2'!$F$118</f>
        <v>30714.968713458195</v>
      </c>
      <c r="I37" s="9"/>
      <c r="J37" s="9"/>
      <c r="K37" s="9"/>
      <c r="L37" s="9"/>
      <c r="M37" s="9"/>
    </row>
    <row r="38" spans="1:13" x14ac:dyDescent="0.2">
      <c r="A38"/>
      <c r="B38" t="s">
        <v>174</v>
      </c>
      <c r="C38" t="s">
        <v>462</v>
      </c>
      <c r="D38">
        <v>6</v>
      </c>
      <c r="E38">
        <v>28</v>
      </c>
      <c r="F38" s="1">
        <f t="shared" si="0"/>
        <v>4.666666666666667</v>
      </c>
      <c r="G38" s="131">
        <f>F38*summary!$D$25/'K_9.2'!$F$118</f>
        <v>31852.560147289983</v>
      </c>
      <c r="I38" s="9"/>
      <c r="J38" s="9"/>
      <c r="K38" s="9"/>
      <c r="L38" s="9"/>
      <c r="M38" s="9"/>
    </row>
    <row r="39" spans="1:13" x14ac:dyDescent="0.2">
      <c r="A39"/>
      <c r="B39" t="s">
        <v>175</v>
      </c>
      <c r="C39" t="s">
        <v>463</v>
      </c>
      <c r="D39">
        <v>7</v>
      </c>
      <c r="E39">
        <v>30</v>
      </c>
      <c r="F39" s="1">
        <f t="shared" si="0"/>
        <v>4.2857142857142856</v>
      </c>
      <c r="G39" s="131">
        <f>F39*summary!$D$25/'K_9.2'!$F$118</f>
        <v>29252.351155674471</v>
      </c>
      <c r="I39" s="9"/>
      <c r="J39" s="9"/>
      <c r="K39" s="9"/>
      <c r="L39" s="9"/>
      <c r="M39" s="9"/>
    </row>
    <row r="40" spans="1:13" x14ac:dyDescent="0.2">
      <c r="A40"/>
      <c r="B40" t="s">
        <v>176</v>
      </c>
      <c r="C40" t="s">
        <v>464</v>
      </c>
      <c r="D40">
        <v>5</v>
      </c>
      <c r="E40">
        <v>20</v>
      </c>
      <c r="F40" s="1">
        <f t="shared" si="0"/>
        <v>4</v>
      </c>
      <c r="G40" s="131">
        <f>F40*summary!$D$25/'K_9.2'!$F$118</f>
        <v>27302.194411962839</v>
      </c>
      <c r="I40" s="9"/>
      <c r="J40" s="9"/>
      <c r="K40" s="9"/>
      <c r="L40" s="9"/>
      <c r="M40" s="9"/>
    </row>
    <row r="41" spans="1:13" x14ac:dyDescent="0.2">
      <c r="A41"/>
      <c r="B41" t="s">
        <v>177</v>
      </c>
      <c r="C41" t="s">
        <v>465</v>
      </c>
      <c r="D41">
        <v>9</v>
      </c>
      <c r="E41">
        <v>35</v>
      </c>
      <c r="F41" s="1">
        <f t="shared" si="0"/>
        <v>3.8888888888888888</v>
      </c>
      <c r="G41" s="131">
        <f>F41*summary!$D$25/'K_9.2'!$F$118</f>
        <v>26543.80012274165</v>
      </c>
      <c r="I41" s="9"/>
      <c r="J41" s="9"/>
      <c r="K41" s="9"/>
      <c r="L41" s="9"/>
      <c r="M41" s="9"/>
    </row>
    <row r="42" spans="1:13" x14ac:dyDescent="0.2">
      <c r="A42"/>
      <c r="B42" t="s">
        <v>178</v>
      </c>
      <c r="C42" t="s">
        <v>466</v>
      </c>
      <c r="D42">
        <v>5</v>
      </c>
      <c r="E42">
        <v>16</v>
      </c>
      <c r="F42" s="1">
        <f t="shared" si="0"/>
        <v>3.2</v>
      </c>
      <c r="G42" s="131">
        <f>F42*summary!$D$25/'K_9.2'!$F$118</f>
        <v>21841.755529570273</v>
      </c>
      <c r="I42" s="9"/>
      <c r="J42" s="9"/>
      <c r="K42" s="9"/>
      <c r="L42" s="9"/>
      <c r="M42" s="9"/>
    </row>
    <row r="43" spans="1:13" x14ac:dyDescent="0.2">
      <c r="A43"/>
      <c r="B43" t="s">
        <v>179</v>
      </c>
      <c r="C43" t="s">
        <v>467</v>
      </c>
      <c r="D43">
        <v>5</v>
      </c>
      <c r="E43">
        <v>25</v>
      </c>
      <c r="F43" s="1">
        <f t="shared" si="0"/>
        <v>5</v>
      </c>
      <c r="G43" s="131">
        <f>F43*summary!$D$25/'K_9.2'!$F$118</f>
        <v>34127.74301495355</v>
      </c>
      <c r="I43" s="9"/>
      <c r="J43" s="9"/>
      <c r="K43" s="9"/>
      <c r="L43" s="9"/>
      <c r="M43" s="9"/>
    </row>
    <row r="44" spans="1:13" x14ac:dyDescent="0.2">
      <c r="A44"/>
      <c r="B44" t="s">
        <v>180</v>
      </c>
      <c r="C44" t="s">
        <v>705</v>
      </c>
      <c r="D44">
        <v>1</v>
      </c>
      <c r="E44">
        <v>5</v>
      </c>
      <c r="F44" s="1">
        <f t="shared" si="0"/>
        <v>5</v>
      </c>
      <c r="G44" s="131">
        <f>F44*summary!$D$25/'K_9.2'!$F$118</f>
        <v>34127.74301495355</v>
      </c>
      <c r="I44" s="9"/>
      <c r="J44" s="9"/>
      <c r="K44" s="9"/>
      <c r="L44" s="9"/>
      <c r="M44" s="9"/>
    </row>
    <row r="45" spans="1:13" x14ac:dyDescent="0.2">
      <c r="A45"/>
      <c r="B45" t="s">
        <v>181</v>
      </c>
      <c r="C45" t="s">
        <v>468</v>
      </c>
      <c r="D45">
        <v>1</v>
      </c>
      <c r="E45">
        <v>5</v>
      </c>
      <c r="F45" s="1">
        <f t="shared" si="0"/>
        <v>5</v>
      </c>
      <c r="G45" s="131">
        <f>F45*summary!$D$25/'K_9.2'!$F$118</f>
        <v>34127.74301495355</v>
      </c>
      <c r="I45" s="9"/>
      <c r="J45" s="9"/>
      <c r="K45" s="9"/>
      <c r="L45" s="9"/>
      <c r="M45" s="9"/>
    </row>
    <row r="46" spans="1:13" x14ac:dyDescent="0.2">
      <c r="A46"/>
      <c r="B46" t="s">
        <v>182</v>
      </c>
      <c r="C46" t="s">
        <v>469</v>
      </c>
      <c r="D46">
        <v>1</v>
      </c>
      <c r="E46">
        <v>5</v>
      </c>
      <c r="F46" s="1">
        <f t="shared" si="0"/>
        <v>5</v>
      </c>
      <c r="G46" s="131">
        <f>F46*summary!$D$25/'K_9.2'!$F$118</f>
        <v>34127.74301495355</v>
      </c>
      <c r="I46" s="9"/>
      <c r="J46" s="9"/>
      <c r="K46" s="9"/>
      <c r="L46" s="9"/>
      <c r="M46" s="9"/>
    </row>
    <row r="47" spans="1:13" x14ac:dyDescent="0.2">
      <c r="A47"/>
      <c r="B47" t="s">
        <v>183</v>
      </c>
      <c r="C47" t="s">
        <v>470</v>
      </c>
      <c r="D47">
        <v>1</v>
      </c>
      <c r="E47">
        <v>5</v>
      </c>
      <c r="F47" s="1">
        <f t="shared" si="0"/>
        <v>5</v>
      </c>
      <c r="G47" s="131">
        <f>F47*summary!$D$25/'K_9.2'!$F$118</f>
        <v>34127.74301495355</v>
      </c>
      <c r="I47" s="9"/>
      <c r="J47" s="9"/>
      <c r="K47" s="9"/>
      <c r="L47" s="9"/>
      <c r="M47" s="9"/>
    </row>
    <row r="48" spans="1:13" x14ac:dyDescent="0.2">
      <c r="A48"/>
      <c r="B48" t="s">
        <v>184</v>
      </c>
      <c r="C48" t="s">
        <v>471</v>
      </c>
      <c r="D48">
        <v>1</v>
      </c>
      <c r="E48">
        <v>5</v>
      </c>
      <c r="F48" s="1">
        <f t="shared" si="0"/>
        <v>5</v>
      </c>
      <c r="G48" s="131">
        <f>F48*summary!$D$25/'K_9.2'!$F$118</f>
        <v>34127.74301495355</v>
      </c>
      <c r="I48" s="9"/>
      <c r="J48" s="9"/>
      <c r="K48" s="9"/>
      <c r="L48" s="9"/>
      <c r="M48" s="9"/>
    </row>
    <row r="49" spans="1:13" x14ac:dyDescent="0.2">
      <c r="A49"/>
      <c r="B49" t="s">
        <v>185</v>
      </c>
      <c r="C49" t="s">
        <v>472</v>
      </c>
      <c r="D49">
        <v>4</v>
      </c>
      <c r="E49">
        <v>20</v>
      </c>
      <c r="F49" s="1">
        <f t="shared" si="0"/>
        <v>5</v>
      </c>
      <c r="G49" s="131">
        <f>F49*summary!$D$25/'K_9.2'!$F$118</f>
        <v>34127.74301495355</v>
      </c>
      <c r="I49" s="9"/>
      <c r="J49" s="9"/>
      <c r="K49" s="9"/>
      <c r="L49" s="9"/>
      <c r="M49" s="9"/>
    </row>
    <row r="50" spans="1:13" x14ac:dyDescent="0.2">
      <c r="A50"/>
      <c r="B50" t="s">
        <v>186</v>
      </c>
      <c r="C50" t="s">
        <v>473</v>
      </c>
      <c r="D50">
        <v>1</v>
      </c>
      <c r="E50">
        <v>5</v>
      </c>
      <c r="F50" s="1">
        <f t="shared" si="0"/>
        <v>5</v>
      </c>
      <c r="G50" s="131">
        <f>F50*summary!$D$25/'K_9.2'!$F$118</f>
        <v>34127.74301495355</v>
      </c>
      <c r="I50" s="9"/>
      <c r="J50" s="9"/>
      <c r="K50" s="9"/>
      <c r="L50" s="9"/>
      <c r="M50" s="9"/>
    </row>
    <row r="51" spans="1:13" x14ac:dyDescent="0.2">
      <c r="A51"/>
      <c r="B51" t="s">
        <v>187</v>
      </c>
      <c r="C51" t="s">
        <v>474</v>
      </c>
      <c r="D51">
        <v>1</v>
      </c>
      <c r="E51">
        <v>5</v>
      </c>
      <c r="F51" s="1">
        <f t="shared" si="0"/>
        <v>5</v>
      </c>
      <c r="G51" s="131">
        <f>F51*summary!$D$25/'K_9.2'!$F$118</f>
        <v>34127.74301495355</v>
      </c>
      <c r="I51" s="9"/>
      <c r="J51" s="9"/>
      <c r="K51" s="9"/>
      <c r="L51" s="9"/>
      <c r="M51" s="9"/>
    </row>
    <row r="52" spans="1:13" x14ac:dyDescent="0.2">
      <c r="A52"/>
      <c r="B52" t="s">
        <v>188</v>
      </c>
      <c r="C52" t="s">
        <v>475</v>
      </c>
      <c r="D52">
        <v>1</v>
      </c>
      <c r="E52">
        <v>5</v>
      </c>
      <c r="F52" s="1">
        <f t="shared" si="0"/>
        <v>5</v>
      </c>
      <c r="G52" s="131">
        <f>F52*summary!$D$25/'K_9.2'!$F$118</f>
        <v>34127.74301495355</v>
      </c>
      <c r="I52" s="9"/>
      <c r="J52" s="9"/>
      <c r="K52" s="9"/>
      <c r="L52" s="9"/>
      <c r="M52" s="9"/>
    </row>
    <row r="53" spans="1:13" x14ac:dyDescent="0.2">
      <c r="A53"/>
      <c r="B53" t="s">
        <v>189</v>
      </c>
      <c r="C53" t="s">
        <v>476</v>
      </c>
      <c r="D53">
        <v>1</v>
      </c>
      <c r="E53">
        <v>5</v>
      </c>
      <c r="F53" s="1">
        <f t="shared" si="0"/>
        <v>5</v>
      </c>
      <c r="G53" s="131">
        <f>F53*summary!$D$25/'K_9.2'!$F$118</f>
        <v>34127.74301495355</v>
      </c>
      <c r="I53" s="9"/>
      <c r="J53" s="9"/>
      <c r="K53" s="9"/>
      <c r="L53" s="9"/>
      <c r="M53" s="9"/>
    </row>
    <row r="54" spans="1:13" x14ac:dyDescent="0.2">
      <c r="A54"/>
      <c r="B54" t="s">
        <v>190</v>
      </c>
      <c r="C54" t="s">
        <v>477</v>
      </c>
      <c r="D54">
        <v>2</v>
      </c>
      <c r="E54">
        <v>10</v>
      </c>
      <c r="F54" s="1">
        <f t="shared" si="0"/>
        <v>5</v>
      </c>
      <c r="G54" s="131">
        <f>F54*summary!$D$25/'K_9.2'!$F$118</f>
        <v>34127.74301495355</v>
      </c>
      <c r="I54" s="9"/>
      <c r="J54" s="9"/>
      <c r="K54" s="9"/>
      <c r="L54" s="9"/>
      <c r="M54" s="9"/>
    </row>
    <row r="55" spans="1:13" x14ac:dyDescent="0.2">
      <c r="A55"/>
      <c r="B55" t="s">
        <v>191</v>
      </c>
      <c r="C55" t="s">
        <v>478</v>
      </c>
      <c r="D55">
        <v>1</v>
      </c>
      <c r="E55">
        <v>5</v>
      </c>
      <c r="F55" s="1">
        <f t="shared" si="0"/>
        <v>5</v>
      </c>
      <c r="G55" s="131">
        <f>F55*summary!$D$25/'K_9.2'!$F$118</f>
        <v>34127.74301495355</v>
      </c>
      <c r="I55" s="9"/>
      <c r="J55" s="9"/>
      <c r="K55" s="9"/>
      <c r="L55" s="9"/>
      <c r="M55" s="9"/>
    </row>
    <row r="56" spans="1:13" x14ac:dyDescent="0.2">
      <c r="A56"/>
      <c r="B56" t="s">
        <v>192</v>
      </c>
      <c r="C56" t="s">
        <v>479</v>
      </c>
      <c r="D56">
        <v>2</v>
      </c>
      <c r="E56">
        <v>10</v>
      </c>
      <c r="F56" s="1">
        <f t="shared" si="0"/>
        <v>5</v>
      </c>
      <c r="G56" s="131">
        <f>F56*summary!$D$25/'K_9.2'!$F$118</f>
        <v>34127.74301495355</v>
      </c>
      <c r="I56" s="9"/>
      <c r="J56" s="9"/>
      <c r="K56" s="9"/>
      <c r="L56" s="9"/>
      <c r="M56" s="9"/>
    </row>
    <row r="57" spans="1:13" x14ac:dyDescent="0.2">
      <c r="A57"/>
      <c r="B57" t="s">
        <v>193</v>
      </c>
      <c r="C57" t="s">
        <v>480</v>
      </c>
      <c r="D57">
        <v>2</v>
      </c>
      <c r="E57">
        <v>10</v>
      </c>
      <c r="F57" s="1">
        <f t="shared" si="0"/>
        <v>5</v>
      </c>
      <c r="G57" s="131">
        <f>F57*summary!$D$25/'K_9.2'!$F$118</f>
        <v>34127.74301495355</v>
      </c>
      <c r="I57" s="9"/>
      <c r="J57" s="9"/>
      <c r="K57" s="9"/>
      <c r="L57" s="9"/>
      <c r="M57" s="9"/>
    </row>
    <row r="58" spans="1:13" x14ac:dyDescent="0.2">
      <c r="A58"/>
      <c r="B58" t="s">
        <v>194</v>
      </c>
      <c r="C58" t="s">
        <v>481</v>
      </c>
      <c r="D58">
        <v>1</v>
      </c>
      <c r="E58">
        <v>5</v>
      </c>
      <c r="F58" s="1">
        <f t="shared" si="0"/>
        <v>5</v>
      </c>
      <c r="G58" s="131">
        <f>F58*summary!$D$25/'K_9.2'!$F$118</f>
        <v>34127.74301495355</v>
      </c>
      <c r="I58" s="9"/>
      <c r="J58" s="9"/>
      <c r="K58" s="9"/>
      <c r="L58" s="9"/>
      <c r="M58" s="9"/>
    </row>
    <row r="59" spans="1:13" x14ac:dyDescent="0.2">
      <c r="A59"/>
      <c r="B59" t="s">
        <v>195</v>
      </c>
      <c r="C59" t="s">
        <v>482</v>
      </c>
      <c r="D59">
        <v>5</v>
      </c>
      <c r="E59">
        <v>21</v>
      </c>
      <c r="F59" s="1">
        <f t="shared" si="0"/>
        <v>4.2</v>
      </c>
      <c r="G59" s="131">
        <f>F59*summary!$D$25/'K_9.2'!$F$118</f>
        <v>28667.304132560985</v>
      </c>
      <c r="I59" s="9"/>
      <c r="J59" s="9"/>
      <c r="K59" s="9"/>
      <c r="L59" s="9"/>
      <c r="M59" s="9"/>
    </row>
    <row r="60" spans="1:13" x14ac:dyDescent="0.2">
      <c r="A60"/>
      <c r="B60" t="s">
        <v>196</v>
      </c>
      <c r="C60" t="s">
        <v>483</v>
      </c>
      <c r="D60">
        <v>3</v>
      </c>
      <c r="E60">
        <v>14</v>
      </c>
      <c r="F60" s="1">
        <f t="shared" si="0"/>
        <v>4.666666666666667</v>
      </c>
      <c r="G60" s="131">
        <f>F60*summary!$D$25/'K_9.2'!$F$118</f>
        <v>31852.560147289983</v>
      </c>
      <c r="I60" s="9"/>
      <c r="J60" s="9"/>
      <c r="K60" s="9"/>
      <c r="L60" s="9"/>
      <c r="M60" s="9"/>
    </row>
    <row r="61" spans="1:13" x14ac:dyDescent="0.2">
      <c r="A61"/>
      <c r="B61" t="s">
        <v>197</v>
      </c>
      <c r="C61" t="s">
        <v>484</v>
      </c>
      <c r="D61">
        <v>2</v>
      </c>
      <c r="E61">
        <v>10</v>
      </c>
      <c r="F61" s="1">
        <f t="shared" si="0"/>
        <v>5</v>
      </c>
      <c r="G61" s="131">
        <f>F61*summary!$D$25/'K_9.2'!$F$118</f>
        <v>34127.74301495355</v>
      </c>
      <c r="I61" s="9"/>
      <c r="J61" s="9"/>
      <c r="K61" s="9"/>
      <c r="L61" s="9"/>
      <c r="M61" s="9"/>
    </row>
    <row r="62" spans="1:13" x14ac:dyDescent="0.2">
      <c r="A62"/>
      <c r="B62" t="s">
        <v>198</v>
      </c>
      <c r="C62" t="s">
        <v>485</v>
      </c>
      <c r="D62">
        <v>2</v>
      </c>
      <c r="E62">
        <v>10</v>
      </c>
      <c r="F62" s="1">
        <f t="shared" si="0"/>
        <v>5</v>
      </c>
      <c r="G62" s="131">
        <f>F62*summary!$D$25/'K_9.2'!$F$118</f>
        <v>34127.74301495355</v>
      </c>
      <c r="I62" s="9"/>
      <c r="J62" s="9"/>
      <c r="K62" s="9"/>
      <c r="L62" s="9"/>
      <c r="M62" s="9"/>
    </row>
    <row r="63" spans="1:13" x14ac:dyDescent="0.2">
      <c r="A63" t="s">
        <v>537</v>
      </c>
      <c r="B63" t="s">
        <v>199</v>
      </c>
      <c r="C63" t="s">
        <v>486</v>
      </c>
      <c r="D63">
        <v>21</v>
      </c>
      <c r="E63">
        <v>70</v>
      </c>
      <c r="F63" s="1">
        <f t="shared" si="0"/>
        <v>3.3333333333333335</v>
      </c>
      <c r="G63" s="131">
        <f>F63*summary!$D$25/'K_9.2'!$F$118</f>
        <v>22751.828676635698</v>
      </c>
      <c r="I63" s="9"/>
      <c r="J63" s="9"/>
      <c r="K63" s="9"/>
      <c r="L63" s="9"/>
      <c r="M63" s="9"/>
    </row>
    <row r="64" spans="1:13" x14ac:dyDescent="0.2">
      <c r="A64"/>
      <c r="B64" t="s">
        <v>200</v>
      </c>
      <c r="C64" t="s">
        <v>487</v>
      </c>
      <c r="D64">
        <v>17</v>
      </c>
      <c r="E64">
        <v>80</v>
      </c>
      <c r="F64" s="1">
        <f t="shared" si="0"/>
        <v>4.7058823529411766</v>
      </c>
      <c r="G64" s="131">
        <f>F64*summary!$D$25/'K_9.2'!$F$118</f>
        <v>32120.228719956285</v>
      </c>
      <c r="I64" s="9"/>
      <c r="J64" s="9"/>
      <c r="K64" s="9"/>
      <c r="L64" s="9"/>
      <c r="M64" s="9"/>
    </row>
    <row r="65" spans="1:13" x14ac:dyDescent="0.2">
      <c r="A65"/>
      <c r="B65" t="s">
        <v>201</v>
      </c>
      <c r="C65" t="s">
        <v>488</v>
      </c>
      <c r="D65">
        <v>10</v>
      </c>
      <c r="E65">
        <v>46</v>
      </c>
      <c r="F65" s="1">
        <f t="shared" si="0"/>
        <v>4.5999999999999996</v>
      </c>
      <c r="G65" s="131">
        <f>F65*summary!$D$25/'K_9.2'!$F$118</f>
        <v>31397.523573757262</v>
      </c>
      <c r="I65" s="9"/>
      <c r="J65" s="9"/>
      <c r="K65" s="9"/>
      <c r="L65" s="9"/>
      <c r="M65" s="9"/>
    </row>
    <row r="66" spans="1:13" x14ac:dyDescent="0.2">
      <c r="A66"/>
      <c r="B66" t="s">
        <v>202</v>
      </c>
      <c r="C66" t="s">
        <v>489</v>
      </c>
      <c r="D66">
        <v>12</v>
      </c>
      <c r="E66">
        <v>46</v>
      </c>
      <c r="F66" s="1">
        <f t="shared" ref="F66:F117" si="1">E66/D66</f>
        <v>3.8333333333333335</v>
      </c>
      <c r="G66" s="131">
        <f>F66*summary!$D$25/'K_9.2'!$F$118</f>
        <v>26164.602978131054</v>
      </c>
      <c r="I66" s="9"/>
      <c r="J66" s="9"/>
      <c r="K66" s="9"/>
      <c r="L66" s="9"/>
      <c r="M66" s="9"/>
    </row>
    <row r="67" spans="1:13" x14ac:dyDescent="0.2">
      <c r="A67"/>
      <c r="B67" t="s">
        <v>203</v>
      </c>
      <c r="C67" t="s">
        <v>490</v>
      </c>
      <c r="D67">
        <v>23</v>
      </c>
      <c r="E67">
        <v>75</v>
      </c>
      <c r="F67" s="1">
        <f t="shared" si="1"/>
        <v>3.2608695652173911</v>
      </c>
      <c r="G67" s="131">
        <f>F67*summary!$D$25/'K_9.2'!$F$118</f>
        <v>22257.223705404485</v>
      </c>
      <c r="I67" s="9"/>
      <c r="J67" s="9"/>
      <c r="K67" s="9"/>
      <c r="L67" s="9"/>
      <c r="M67" s="9"/>
    </row>
    <row r="68" spans="1:13" x14ac:dyDescent="0.2">
      <c r="A68"/>
      <c r="B68" t="s">
        <v>204</v>
      </c>
      <c r="C68" t="s">
        <v>491</v>
      </c>
      <c r="D68">
        <v>16</v>
      </c>
      <c r="E68">
        <v>32</v>
      </c>
      <c r="F68" s="1">
        <f t="shared" si="1"/>
        <v>2</v>
      </c>
      <c r="G68" s="131">
        <f>F68*summary!$D$25/'K_9.2'!$F$118</f>
        <v>13651.097205981419</v>
      </c>
      <c r="I68" s="9"/>
      <c r="J68" s="9"/>
      <c r="K68" s="9"/>
      <c r="L68" s="9"/>
      <c r="M68" s="9"/>
    </row>
    <row r="69" spans="1:13" x14ac:dyDescent="0.2">
      <c r="A69"/>
      <c r="B69" t="s">
        <v>205</v>
      </c>
      <c r="C69" t="s">
        <v>492</v>
      </c>
      <c r="D69">
        <v>18</v>
      </c>
      <c r="E69">
        <v>59</v>
      </c>
      <c r="F69" s="1">
        <f t="shared" si="1"/>
        <v>3.2777777777777777</v>
      </c>
      <c r="G69" s="131">
        <f>F69*summary!$D$25/'K_9.2'!$F$118</f>
        <v>22372.631532025105</v>
      </c>
      <c r="I69" s="9"/>
      <c r="J69" s="9"/>
      <c r="K69" s="9"/>
      <c r="L69" s="9"/>
      <c r="M69" s="9"/>
    </row>
    <row r="70" spans="1:13" x14ac:dyDescent="0.2">
      <c r="A70"/>
      <c r="B70" t="s">
        <v>206</v>
      </c>
      <c r="C70" t="s">
        <v>493</v>
      </c>
      <c r="D70">
        <v>17</v>
      </c>
      <c r="E70">
        <v>77</v>
      </c>
      <c r="F70" s="1">
        <f t="shared" si="1"/>
        <v>4.5294117647058822</v>
      </c>
      <c r="G70" s="131">
        <f>F70*summary!$D$25/'K_9.2'!$F$118</f>
        <v>30915.720142957918</v>
      </c>
      <c r="I70" s="9"/>
      <c r="J70" s="9"/>
      <c r="K70" s="9"/>
      <c r="L70" s="9"/>
      <c r="M70" s="9"/>
    </row>
    <row r="71" spans="1:13" x14ac:dyDescent="0.2">
      <c r="A71"/>
      <c r="B71" t="s">
        <v>207</v>
      </c>
      <c r="C71" t="s">
        <v>494</v>
      </c>
      <c r="D71">
        <v>16</v>
      </c>
      <c r="E71">
        <v>80</v>
      </c>
      <c r="F71" s="1">
        <f t="shared" si="1"/>
        <v>5</v>
      </c>
      <c r="G71" s="131">
        <f>F71*summary!$D$25/'K_9.2'!$F$118</f>
        <v>34127.74301495355</v>
      </c>
      <c r="I71" s="9"/>
      <c r="J71" s="9"/>
      <c r="K71" s="9"/>
      <c r="L71" s="9"/>
      <c r="M71" s="9"/>
    </row>
    <row r="72" spans="1:13" x14ac:dyDescent="0.2">
      <c r="A72"/>
      <c r="B72" t="s">
        <v>208</v>
      </c>
      <c r="C72" t="s">
        <v>495</v>
      </c>
      <c r="D72">
        <v>8</v>
      </c>
      <c r="E72">
        <v>31</v>
      </c>
      <c r="F72" s="1">
        <f t="shared" si="1"/>
        <v>3.875</v>
      </c>
      <c r="G72" s="131">
        <f>F72*summary!$D$25/'K_9.2'!$F$118</f>
        <v>26449.000836588999</v>
      </c>
      <c r="I72" s="9"/>
      <c r="J72" s="9"/>
      <c r="K72" s="9"/>
      <c r="L72" s="9"/>
      <c r="M72" s="9"/>
    </row>
    <row r="73" spans="1:13" x14ac:dyDescent="0.2">
      <c r="A73"/>
      <c r="B73" t="s">
        <v>209</v>
      </c>
      <c r="C73" t="s">
        <v>496</v>
      </c>
      <c r="D73">
        <v>7</v>
      </c>
      <c r="E73">
        <v>34</v>
      </c>
      <c r="F73" s="1">
        <f t="shared" si="1"/>
        <v>4.8571428571428568</v>
      </c>
      <c r="G73" s="131">
        <f>F73*summary!$D$25/'K_9.2'!$F$118</f>
        <v>33152.664643097734</v>
      </c>
      <c r="I73" s="9"/>
      <c r="J73" s="9"/>
      <c r="K73" s="9"/>
      <c r="L73" s="9"/>
      <c r="M73" s="9"/>
    </row>
    <row r="74" spans="1:13" x14ac:dyDescent="0.2">
      <c r="A74"/>
      <c r="B74" t="s">
        <v>210</v>
      </c>
      <c r="C74" t="s">
        <v>497</v>
      </c>
      <c r="D74">
        <v>10</v>
      </c>
      <c r="E74">
        <v>26</v>
      </c>
      <c r="F74" s="1">
        <f t="shared" si="1"/>
        <v>2.6</v>
      </c>
      <c r="G74" s="131">
        <f>F74*summary!$D$25/'K_9.2'!$F$118</f>
        <v>17746.426367775846</v>
      </c>
      <c r="I74" s="9"/>
      <c r="J74" s="9"/>
      <c r="K74" s="9"/>
      <c r="L74" s="9"/>
      <c r="M74" s="9"/>
    </row>
    <row r="75" spans="1:13" x14ac:dyDescent="0.2">
      <c r="A75"/>
      <c r="B75" t="s">
        <v>211</v>
      </c>
      <c r="C75" t="s">
        <v>498</v>
      </c>
      <c r="D75">
        <v>6</v>
      </c>
      <c r="E75">
        <v>30</v>
      </c>
      <c r="F75" s="1">
        <f t="shared" si="1"/>
        <v>5</v>
      </c>
      <c r="G75" s="131">
        <f>F75*summary!$D$25/'K_9.2'!$F$118</f>
        <v>34127.74301495355</v>
      </c>
      <c r="I75" s="9"/>
      <c r="J75" s="9"/>
      <c r="K75" s="9"/>
      <c r="L75" s="9"/>
      <c r="M75" s="9"/>
    </row>
    <row r="76" spans="1:13" x14ac:dyDescent="0.2">
      <c r="A76"/>
      <c r="B76" t="s">
        <v>212</v>
      </c>
      <c r="C76" t="s">
        <v>499</v>
      </c>
      <c r="D76">
        <v>11</v>
      </c>
      <c r="E76">
        <v>50</v>
      </c>
      <c r="F76" s="1">
        <f t="shared" si="1"/>
        <v>4.5454545454545459</v>
      </c>
      <c r="G76" s="131">
        <f>F76*summary!$D$25/'K_9.2'!$F$118</f>
        <v>31025.220922685046</v>
      </c>
      <c r="I76" s="9"/>
      <c r="J76" s="9"/>
      <c r="K76" s="9"/>
      <c r="L76" s="9"/>
      <c r="M76" s="9"/>
    </row>
    <row r="77" spans="1:13" x14ac:dyDescent="0.2">
      <c r="A77"/>
      <c r="B77" t="s">
        <v>213</v>
      </c>
      <c r="C77" t="s">
        <v>500</v>
      </c>
      <c r="D77">
        <v>12</v>
      </c>
      <c r="E77">
        <v>40</v>
      </c>
      <c r="F77" s="1">
        <f t="shared" si="1"/>
        <v>3.3333333333333335</v>
      </c>
      <c r="G77" s="131">
        <f>F77*summary!$D$25/'K_9.2'!$F$118</f>
        <v>22751.828676635698</v>
      </c>
      <c r="I77" s="9"/>
      <c r="J77" s="9"/>
      <c r="K77" s="9"/>
      <c r="L77" s="9"/>
      <c r="M77" s="9"/>
    </row>
    <row r="78" spans="1:13" x14ac:dyDescent="0.2">
      <c r="A78"/>
      <c r="B78" t="s">
        <v>214</v>
      </c>
      <c r="C78" t="s">
        <v>501</v>
      </c>
      <c r="D78">
        <v>5</v>
      </c>
      <c r="E78">
        <v>23</v>
      </c>
      <c r="F78" s="1">
        <f t="shared" si="1"/>
        <v>4.5999999999999996</v>
      </c>
      <c r="G78" s="131">
        <f>F78*summary!$D$25/'K_9.2'!$F$118</f>
        <v>31397.523573757262</v>
      </c>
      <c r="I78" s="9"/>
      <c r="J78" s="9"/>
      <c r="K78" s="9"/>
      <c r="L78" s="9"/>
      <c r="M78" s="9"/>
    </row>
    <row r="79" spans="1:13" x14ac:dyDescent="0.2">
      <c r="A79" t="s">
        <v>139</v>
      </c>
      <c r="B79" t="s">
        <v>222</v>
      </c>
      <c r="C79" t="s">
        <v>502</v>
      </c>
      <c r="D79">
        <v>22</v>
      </c>
      <c r="E79">
        <v>78</v>
      </c>
      <c r="F79" s="1">
        <f t="shared" si="1"/>
        <v>3.5454545454545454</v>
      </c>
      <c r="G79" s="131">
        <f>F79*summary!$D$25/'K_9.2'!$F$118</f>
        <v>24199.672319694335</v>
      </c>
      <c r="I79" s="9"/>
      <c r="J79" s="9"/>
      <c r="K79" s="9"/>
      <c r="L79" s="9"/>
      <c r="M79" s="9"/>
    </row>
    <row r="80" spans="1:13" x14ac:dyDescent="0.2">
      <c r="A80"/>
      <c r="B80" t="s">
        <v>223</v>
      </c>
      <c r="C80" t="s">
        <v>503</v>
      </c>
      <c r="D80">
        <v>24</v>
      </c>
      <c r="E80">
        <v>53</v>
      </c>
      <c r="F80" s="1">
        <f t="shared" si="1"/>
        <v>2.2083333333333335</v>
      </c>
      <c r="G80" s="131">
        <f>F80*summary!$D$25/'K_9.2'!$F$118</f>
        <v>15073.086498271152</v>
      </c>
      <c r="I80" s="9"/>
      <c r="J80" s="9"/>
      <c r="K80" s="9"/>
      <c r="L80" s="9"/>
      <c r="M80" s="9"/>
    </row>
    <row r="81" spans="1:13" x14ac:dyDescent="0.2">
      <c r="A81"/>
      <c r="B81" t="s">
        <v>224</v>
      </c>
      <c r="C81" t="s">
        <v>504</v>
      </c>
      <c r="D81">
        <v>9</v>
      </c>
      <c r="E81">
        <v>21</v>
      </c>
      <c r="F81" s="1">
        <f t="shared" si="1"/>
        <v>2.3333333333333335</v>
      </c>
      <c r="G81" s="131">
        <f>F81*summary!$D$25/'K_9.2'!$F$118</f>
        <v>15926.280073644992</v>
      </c>
      <c r="I81" s="9"/>
      <c r="J81" s="9"/>
      <c r="K81" s="9"/>
      <c r="L81" s="9"/>
      <c r="M81" s="9"/>
    </row>
    <row r="82" spans="1:13" x14ac:dyDescent="0.2">
      <c r="A82"/>
      <c r="B82" t="s">
        <v>225</v>
      </c>
      <c r="C82" t="s">
        <v>505</v>
      </c>
      <c r="D82">
        <v>13</v>
      </c>
      <c r="E82">
        <v>58</v>
      </c>
      <c r="F82" s="1">
        <f t="shared" si="1"/>
        <v>4.4615384615384617</v>
      </c>
      <c r="G82" s="131">
        <f>F82*summary!$D$25/'K_9.2'!$F$118</f>
        <v>30452.447613343167</v>
      </c>
      <c r="I82" s="9"/>
      <c r="J82" s="9"/>
      <c r="K82" s="9"/>
      <c r="L82" s="9"/>
      <c r="M82" s="9"/>
    </row>
    <row r="83" spans="1:13" x14ac:dyDescent="0.2">
      <c r="A83"/>
      <c r="B83" t="s">
        <v>226</v>
      </c>
      <c r="C83" t="s">
        <v>506</v>
      </c>
      <c r="D83">
        <v>17</v>
      </c>
      <c r="E83">
        <v>48</v>
      </c>
      <c r="F83" s="1">
        <f t="shared" si="1"/>
        <v>2.8235294117647061</v>
      </c>
      <c r="G83" s="131">
        <f>F83*summary!$D$25/'K_9.2'!$F$118</f>
        <v>19272.137231973767</v>
      </c>
      <c r="I83" s="9"/>
      <c r="J83" s="9"/>
      <c r="K83" s="9"/>
      <c r="L83" s="9"/>
      <c r="M83" s="9"/>
    </row>
    <row r="84" spans="1:13" x14ac:dyDescent="0.2">
      <c r="A84"/>
      <c r="B84" t="s">
        <v>227</v>
      </c>
      <c r="C84" t="s">
        <v>507</v>
      </c>
      <c r="D84">
        <v>8</v>
      </c>
      <c r="E84">
        <v>31</v>
      </c>
      <c r="F84" s="1">
        <f t="shared" si="1"/>
        <v>3.875</v>
      </c>
      <c r="G84" s="131">
        <f>F84*summary!$D$25/'K_9.2'!$F$118</f>
        <v>26449.000836588999</v>
      </c>
      <c r="I84" s="9"/>
      <c r="J84" s="9"/>
      <c r="K84" s="9"/>
      <c r="L84" s="9"/>
      <c r="M84" s="9"/>
    </row>
    <row r="85" spans="1:13" x14ac:dyDescent="0.2">
      <c r="A85"/>
      <c r="B85" t="s">
        <v>228</v>
      </c>
      <c r="C85" t="s">
        <v>508</v>
      </c>
      <c r="D85">
        <v>7</v>
      </c>
      <c r="E85">
        <v>32</v>
      </c>
      <c r="F85" s="1">
        <f t="shared" si="1"/>
        <v>4.5714285714285712</v>
      </c>
      <c r="G85" s="131">
        <f>F85*summary!$D$25/'K_9.2'!$F$118</f>
        <v>31202.507899386099</v>
      </c>
      <c r="I85" s="9"/>
      <c r="J85" s="9"/>
      <c r="K85" s="9"/>
      <c r="L85" s="9"/>
      <c r="M85" s="9"/>
    </row>
    <row r="86" spans="1:13" x14ac:dyDescent="0.2">
      <c r="A86"/>
      <c r="B86" t="s">
        <v>229</v>
      </c>
      <c r="C86" t="s">
        <v>509</v>
      </c>
      <c r="D86">
        <v>5</v>
      </c>
      <c r="E86">
        <v>21</v>
      </c>
      <c r="F86" s="1">
        <f t="shared" si="1"/>
        <v>4.2</v>
      </c>
      <c r="G86" s="131">
        <f>F86*summary!$D$25/'K_9.2'!$F$118</f>
        <v>28667.304132560985</v>
      </c>
      <c r="I86" s="9"/>
      <c r="J86" s="9"/>
      <c r="K86" s="9"/>
      <c r="L86" s="9"/>
      <c r="M86" s="9"/>
    </row>
    <row r="87" spans="1:13" x14ac:dyDescent="0.2">
      <c r="A87"/>
      <c r="B87" t="s">
        <v>230</v>
      </c>
      <c r="C87" t="s">
        <v>510</v>
      </c>
      <c r="D87">
        <v>5</v>
      </c>
      <c r="E87">
        <v>3</v>
      </c>
      <c r="F87" s="1">
        <f t="shared" si="1"/>
        <v>0.6</v>
      </c>
      <c r="G87" s="131">
        <f>F87*summary!$D$25/'K_9.2'!$F$118</f>
        <v>4095.3291617944255</v>
      </c>
      <c r="I87" s="9"/>
      <c r="J87" s="9"/>
      <c r="K87" s="9"/>
      <c r="L87" s="9"/>
      <c r="M87" s="9"/>
    </row>
    <row r="88" spans="1:13" x14ac:dyDescent="0.2">
      <c r="A88"/>
      <c r="B88" t="s">
        <v>231</v>
      </c>
      <c r="C88" t="s">
        <v>511</v>
      </c>
      <c r="D88">
        <v>6</v>
      </c>
      <c r="E88">
        <v>17</v>
      </c>
      <c r="F88" s="1">
        <f t="shared" si="1"/>
        <v>2.8333333333333335</v>
      </c>
      <c r="G88" s="131">
        <f>F88*summary!$D$25/'K_9.2'!$F$118</f>
        <v>19339.054375140346</v>
      </c>
      <c r="I88" s="9"/>
      <c r="J88" s="9"/>
      <c r="K88" s="9"/>
      <c r="L88" s="9"/>
      <c r="M88" s="9"/>
    </row>
    <row r="89" spans="1:13" x14ac:dyDescent="0.2">
      <c r="A89"/>
      <c r="B89" t="s">
        <v>232</v>
      </c>
      <c r="C89" t="s">
        <v>512</v>
      </c>
      <c r="D89">
        <v>6</v>
      </c>
      <c r="E89">
        <v>11</v>
      </c>
      <c r="F89" s="1">
        <f t="shared" si="1"/>
        <v>1.8333333333333333</v>
      </c>
      <c r="G89" s="131">
        <f>F89*summary!$D$25/'K_9.2'!$F$118</f>
        <v>12513.505772149634</v>
      </c>
      <c r="I89" s="9"/>
      <c r="J89" s="9"/>
      <c r="K89" s="9"/>
      <c r="L89" s="9"/>
      <c r="M89" s="9"/>
    </row>
    <row r="90" spans="1:13" x14ac:dyDescent="0.2">
      <c r="A90"/>
      <c r="B90" t="s">
        <v>233</v>
      </c>
      <c r="C90" t="s">
        <v>513</v>
      </c>
      <c r="D90">
        <v>9</v>
      </c>
      <c r="E90">
        <v>35</v>
      </c>
      <c r="F90" s="1">
        <f t="shared" si="1"/>
        <v>3.8888888888888888</v>
      </c>
      <c r="G90" s="131">
        <f>F90*summary!$D$25/'K_9.2'!$F$118</f>
        <v>26543.80012274165</v>
      </c>
      <c r="I90" s="9"/>
      <c r="J90" s="9"/>
      <c r="K90" s="9"/>
      <c r="L90" s="9"/>
      <c r="M90" s="9"/>
    </row>
    <row r="91" spans="1:13" x14ac:dyDescent="0.2">
      <c r="A91"/>
      <c r="B91" t="s">
        <v>234</v>
      </c>
      <c r="C91" t="s">
        <v>514</v>
      </c>
      <c r="D91">
        <v>1</v>
      </c>
      <c r="E91">
        <v>5</v>
      </c>
      <c r="F91" s="1">
        <f t="shared" si="1"/>
        <v>5</v>
      </c>
      <c r="G91" s="131">
        <f>F91*summary!$D$25/'K_9.2'!$F$118</f>
        <v>34127.74301495355</v>
      </c>
      <c r="I91" s="9"/>
      <c r="J91" s="9"/>
      <c r="K91" s="9"/>
      <c r="L91" s="9"/>
      <c r="M91" s="9"/>
    </row>
    <row r="92" spans="1:13" x14ac:dyDescent="0.2">
      <c r="A92" t="s">
        <v>141</v>
      </c>
      <c r="B92" t="s">
        <v>241</v>
      </c>
      <c r="C92" t="s">
        <v>423</v>
      </c>
      <c r="D92">
        <v>27</v>
      </c>
      <c r="E92">
        <v>127</v>
      </c>
      <c r="F92" s="1">
        <f t="shared" si="1"/>
        <v>4.7037037037037033</v>
      </c>
      <c r="G92" s="131">
        <f>F92*summary!$D$25/'K_9.2'!$F$118</f>
        <v>32105.358243697039</v>
      </c>
      <c r="I92" s="9"/>
      <c r="J92" s="9"/>
      <c r="K92" s="9"/>
      <c r="L92" s="9"/>
      <c r="M92" s="9"/>
    </row>
    <row r="93" spans="1:13" x14ac:dyDescent="0.2">
      <c r="A93"/>
      <c r="B93" t="s">
        <v>242</v>
      </c>
      <c r="C93" t="s">
        <v>424</v>
      </c>
      <c r="D93">
        <v>11</v>
      </c>
      <c r="E93">
        <v>48</v>
      </c>
      <c r="F93" s="1">
        <f t="shared" si="1"/>
        <v>4.3636363636363633</v>
      </c>
      <c r="G93" s="131">
        <f>F93*summary!$D$25/'K_9.2'!$F$118</f>
        <v>29784.212085777643</v>
      </c>
      <c r="I93" s="9"/>
      <c r="J93" s="9"/>
      <c r="K93" s="9"/>
      <c r="L93" s="9"/>
      <c r="M93" s="9"/>
    </row>
    <row r="94" spans="1:13" x14ac:dyDescent="0.2">
      <c r="A94"/>
      <c r="B94" t="s">
        <v>243</v>
      </c>
      <c r="C94" t="s">
        <v>425</v>
      </c>
      <c r="D94">
        <v>11</v>
      </c>
      <c r="E94">
        <v>53</v>
      </c>
      <c r="F94" s="1">
        <f t="shared" si="1"/>
        <v>4.8181818181818183</v>
      </c>
      <c r="G94" s="131">
        <f>F94*summary!$D$25/'K_9.2'!$F$118</f>
        <v>32886.73417804615</v>
      </c>
      <c r="I94" s="9"/>
      <c r="J94" s="9"/>
      <c r="K94" s="9"/>
      <c r="L94" s="9"/>
      <c r="M94" s="9"/>
    </row>
    <row r="95" spans="1:13" x14ac:dyDescent="0.2">
      <c r="A95"/>
      <c r="B95" t="s">
        <v>244</v>
      </c>
      <c r="C95" t="s">
        <v>426</v>
      </c>
      <c r="D95">
        <v>10</v>
      </c>
      <c r="E95">
        <v>34</v>
      </c>
      <c r="F95" s="1">
        <f t="shared" si="1"/>
        <v>3.4</v>
      </c>
      <c r="G95" s="131">
        <f>F95*summary!$D$25/'K_9.2'!$F$118</f>
        <v>23206.865250168412</v>
      </c>
      <c r="I95" s="9"/>
      <c r="J95" s="9"/>
      <c r="K95" s="9"/>
      <c r="L95" s="9"/>
      <c r="M95" s="9"/>
    </row>
    <row r="96" spans="1:13" x14ac:dyDescent="0.2">
      <c r="A96"/>
      <c r="B96" t="s">
        <v>245</v>
      </c>
      <c r="C96" t="s">
        <v>427</v>
      </c>
      <c r="D96">
        <v>6</v>
      </c>
      <c r="E96">
        <v>30</v>
      </c>
      <c r="F96" s="1">
        <f t="shared" si="1"/>
        <v>5</v>
      </c>
      <c r="G96" s="131">
        <f>F96*summary!$D$25/'K_9.2'!$F$118</f>
        <v>34127.74301495355</v>
      </c>
      <c r="I96" s="9"/>
      <c r="J96" s="9"/>
      <c r="K96" s="9"/>
      <c r="L96" s="9"/>
      <c r="M96" s="9"/>
    </row>
    <row r="97" spans="1:13" x14ac:dyDescent="0.2">
      <c r="A97"/>
      <c r="B97" t="s">
        <v>246</v>
      </c>
      <c r="C97" t="s">
        <v>428</v>
      </c>
      <c r="D97">
        <v>9</v>
      </c>
      <c r="E97">
        <v>38</v>
      </c>
      <c r="F97" s="1">
        <f t="shared" si="1"/>
        <v>4.2222222222222223</v>
      </c>
      <c r="G97" s="131">
        <f>F97*summary!$D$25/'K_9.2'!$F$118</f>
        <v>28818.98299040522</v>
      </c>
      <c r="I97" s="9"/>
      <c r="J97" s="9"/>
      <c r="K97" s="9"/>
      <c r="L97" s="9"/>
      <c r="M97" s="9"/>
    </row>
    <row r="98" spans="1:13" x14ac:dyDescent="0.2">
      <c r="A98"/>
      <c r="B98" t="s">
        <v>247</v>
      </c>
      <c r="C98" t="s">
        <v>429</v>
      </c>
      <c r="D98">
        <v>9</v>
      </c>
      <c r="E98">
        <v>16</v>
      </c>
      <c r="F98" s="1">
        <f t="shared" si="1"/>
        <v>1.7777777777777777</v>
      </c>
      <c r="G98" s="131">
        <f>F98*summary!$D$25/'K_9.2'!$F$118</f>
        <v>12134.30862753904</v>
      </c>
      <c r="I98" s="9"/>
      <c r="J98" s="9"/>
      <c r="K98" s="9"/>
      <c r="L98" s="9"/>
      <c r="M98" s="9"/>
    </row>
    <row r="99" spans="1:13" x14ac:dyDescent="0.2">
      <c r="A99"/>
      <c r="B99" t="s">
        <v>248</v>
      </c>
      <c r="C99" t="s">
        <v>430</v>
      </c>
      <c r="D99">
        <v>4</v>
      </c>
      <c r="E99">
        <v>20</v>
      </c>
      <c r="F99" s="1">
        <f t="shared" si="1"/>
        <v>5</v>
      </c>
      <c r="G99" s="131">
        <f>F99*summary!$D$25/'K_9.2'!$F$118</f>
        <v>34127.74301495355</v>
      </c>
      <c r="I99" s="9"/>
      <c r="J99" s="9"/>
      <c r="K99" s="9"/>
      <c r="L99" s="9"/>
      <c r="M99" s="9"/>
    </row>
    <row r="100" spans="1:13" x14ac:dyDescent="0.2">
      <c r="A100"/>
      <c r="B100" t="s">
        <v>249</v>
      </c>
      <c r="C100" t="s">
        <v>431</v>
      </c>
      <c r="D100">
        <v>4</v>
      </c>
      <c r="E100">
        <v>20</v>
      </c>
      <c r="F100" s="1">
        <f t="shared" si="1"/>
        <v>5</v>
      </c>
      <c r="G100" s="131">
        <f>F100*summary!$D$25/'K_9.2'!$F$118</f>
        <v>34127.74301495355</v>
      </c>
      <c r="I100" s="9"/>
      <c r="J100" s="9"/>
      <c r="K100" s="9"/>
      <c r="L100" s="9"/>
      <c r="M100" s="9"/>
    </row>
    <row r="101" spans="1:13" x14ac:dyDescent="0.2">
      <c r="A101"/>
      <c r="B101" t="s">
        <v>250</v>
      </c>
      <c r="C101" t="s">
        <v>432</v>
      </c>
      <c r="D101">
        <v>12</v>
      </c>
      <c r="E101">
        <v>38</v>
      </c>
      <c r="F101" s="1">
        <f t="shared" si="1"/>
        <v>3.1666666666666665</v>
      </c>
      <c r="G101" s="131">
        <f>F101*summary!$D$25/'K_9.2'!$F$118</f>
        <v>21614.237242803913</v>
      </c>
      <c r="I101" s="9"/>
      <c r="J101" s="9"/>
      <c r="K101" s="9"/>
      <c r="L101" s="9"/>
      <c r="M101" s="9"/>
    </row>
    <row r="102" spans="1:13" x14ac:dyDescent="0.2">
      <c r="A102"/>
      <c r="B102" t="s">
        <v>251</v>
      </c>
      <c r="C102" t="s">
        <v>433</v>
      </c>
      <c r="D102">
        <v>6</v>
      </c>
      <c r="E102">
        <v>15</v>
      </c>
      <c r="F102" s="1">
        <f t="shared" si="1"/>
        <v>2.5</v>
      </c>
      <c r="G102" s="131">
        <f>F102*summary!$D$25/'K_9.2'!$F$118</f>
        <v>17063.871507476775</v>
      </c>
      <c r="I102" s="9"/>
      <c r="J102" s="9"/>
      <c r="K102" s="9"/>
      <c r="L102" s="9"/>
      <c r="M102" s="9"/>
    </row>
    <row r="103" spans="1:13" x14ac:dyDescent="0.2">
      <c r="A103"/>
      <c r="B103" t="s">
        <v>252</v>
      </c>
      <c r="C103" t="s">
        <v>434</v>
      </c>
      <c r="D103">
        <v>3</v>
      </c>
      <c r="E103">
        <v>15</v>
      </c>
      <c r="F103" s="1">
        <f t="shared" si="1"/>
        <v>5</v>
      </c>
      <c r="G103" s="131">
        <f>F103*summary!$D$25/'K_9.2'!$F$118</f>
        <v>34127.74301495355</v>
      </c>
      <c r="I103" s="9"/>
      <c r="J103" s="9"/>
      <c r="K103" s="9"/>
      <c r="L103" s="9"/>
      <c r="M103" s="9"/>
    </row>
    <row r="104" spans="1:13" x14ac:dyDescent="0.2">
      <c r="A104"/>
      <c r="B104" t="s">
        <v>253</v>
      </c>
      <c r="C104" t="s">
        <v>435</v>
      </c>
      <c r="D104">
        <v>3</v>
      </c>
      <c r="E104">
        <v>15</v>
      </c>
      <c r="F104" s="1">
        <f t="shared" si="1"/>
        <v>5</v>
      </c>
      <c r="G104" s="131">
        <f>F104*summary!$D$25/'K_9.2'!$F$118</f>
        <v>34127.74301495355</v>
      </c>
      <c r="I104" s="9"/>
      <c r="J104" s="9"/>
      <c r="K104" s="9"/>
      <c r="L104" s="9"/>
      <c r="M104" s="9"/>
    </row>
    <row r="105" spans="1:13" x14ac:dyDescent="0.2">
      <c r="A105" t="s">
        <v>140</v>
      </c>
      <c r="B105" t="s">
        <v>235</v>
      </c>
      <c r="C105" t="s">
        <v>515</v>
      </c>
      <c r="D105">
        <v>11</v>
      </c>
      <c r="E105">
        <v>55</v>
      </c>
      <c r="F105" s="1">
        <f t="shared" si="1"/>
        <v>5</v>
      </c>
      <c r="G105" s="131">
        <f>F105*summary!$D$25/'K_9.2'!$F$118</f>
        <v>34127.74301495355</v>
      </c>
      <c r="I105" s="9"/>
      <c r="J105" s="9"/>
      <c r="K105" s="9"/>
      <c r="L105" s="9"/>
      <c r="M105" s="9"/>
    </row>
    <row r="106" spans="1:13" x14ac:dyDescent="0.2">
      <c r="A106"/>
      <c r="B106" t="s">
        <v>236</v>
      </c>
      <c r="C106" t="s">
        <v>516</v>
      </c>
      <c r="D106">
        <v>10</v>
      </c>
      <c r="E106">
        <v>49</v>
      </c>
      <c r="F106" s="1">
        <f t="shared" si="1"/>
        <v>4.9000000000000004</v>
      </c>
      <c r="G106" s="131">
        <f>F106*summary!$D$25/'K_9.2'!$F$118</f>
        <v>33445.188154654483</v>
      </c>
      <c r="I106" s="9"/>
      <c r="J106" s="9"/>
      <c r="K106" s="9"/>
      <c r="L106" s="9"/>
      <c r="M106" s="9"/>
    </row>
    <row r="107" spans="1:13" x14ac:dyDescent="0.2">
      <c r="A107"/>
      <c r="B107" t="s">
        <v>237</v>
      </c>
      <c r="C107" t="s">
        <v>517</v>
      </c>
      <c r="D107">
        <v>7</v>
      </c>
      <c r="E107">
        <v>35</v>
      </c>
      <c r="F107" s="1">
        <f t="shared" si="1"/>
        <v>5</v>
      </c>
      <c r="G107" s="131">
        <f>F107*summary!$D$25/'K_9.2'!$F$118</f>
        <v>34127.74301495355</v>
      </c>
      <c r="I107" s="9"/>
      <c r="J107" s="9"/>
      <c r="K107" s="9"/>
      <c r="L107" s="9"/>
      <c r="M107" s="9"/>
    </row>
    <row r="108" spans="1:13" x14ac:dyDescent="0.2">
      <c r="A108"/>
      <c r="B108" t="s">
        <v>238</v>
      </c>
      <c r="C108" t="s">
        <v>518</v>
      </c>
      <c r="D108">
        <v>6</v>
      </c>
      <c r="E108">
        <v>30</v>
      </c>
      <c r="F108" s="1">
        <f t="shared" si="1"/>
        <v>5</v>
      </c>
      <c r="G108" s="131">
        <f>F108*summary!$D$25/'K_9.2'!$F$118</f>
        <v>34127.74301495355</v>
      </c>
      <c r="I108" s="9"/>
      <c r="J108" s="9"/>
      <c r="K108" s="9"/>
      <c r="L108" s="9"/>
      <c r="M108" s="9"/>
    </row>
    <row r="109" spans="1:13" x14ac:dyDescent="0.2">
      <c r="A109"/>
      <c r="B109" t="s">
        <v>239</v>
      </c>
      <c r="C109" t="s">
        <v>519</v>
      </c>
      <c r="D109">
        <v>5</v>
      </c>
      <c r="E109">
        <v>25</v>
      </c>
      <c r="F109" s="1">
        <f t="shared" si="1"/>
        <v>5</v>
      </c>
      <c r="G109" s="131">
        <f>F109*summary!$D$25/'K_9.2'!$F$118</f>
        <v>34127.74301495355</v>
      </c>
      <c r="I109" s="9"/>
      <c r="J109" s="9"/>
      <c r="K109" s="9"/>
      <c r="L109" s="9"/>
      <c r="M109" s="9"/>
    </row>
    <row r="110" spans="1:13" x14ac:dyDescent="0.2">
      <c r="A110"/>
      <c r="B110" t="s">
        <v>240</v>
      </c>
      <c r="C110" t="s">
        <v>520</v>
      </c>
      <c r="D110">
        <v>4</v>
      </c>
      <c r="E110">
        <v>20</v>
      </c>
      <c r="F110" s="1">
        <f t="shared" si="1"/>
        <v>5</v>
      </c>
      <c r="G110" s="131">
        <f>F110*summary!$D$25/'K_9.2'!$F$118</f>
        <v>34127.74301495355</v>
      </c>
      <c r="I110" s="9"/>
      <c r="J110" s="9"/>
      <c r="K110" s="9"/>
      <c r="L110" s="9"/>
      <c r="M110" s="9"/>
    </row>
    <row r="111" spans="1:13" x14ac:dyDescent="0.2">
      <c r="A111" t="s">
        <v>138</v>
      </c>
      <c r="B111" t="s">
        <v>215</v>
      </c>
      <c r="C111" t="s">
        <v>521</v>
      </c>
      <c r="D111">
        <v>14</v>
      </c>
      <c r="E111">
        <v>27</v>
      </c>
      <c r="F111" s="1">
        <f t="shared" si="1"/>
        <v>1.9285714285714286</v>
      </c>
      <c r="G111" s="131">
        <f>F111*summary!$D$25/'K_9.2'!$F$118</f>
        <v>13163.558020053513</v>
      </c>
      <c r="I111" s="9"/>
      <c r="J111" s="9"/>
      <c r="K111" s="9"/>
      <c r="L111" s="9"/>
      <c r="M111" s="9"/>
    </row>
    <row r="112" spans="1:13" x14ac:dyDescent="0.2">
      <c r="A112"/>
      <c r="B112" t="s">
        <v>216</v>
      </c>
      <c r="C112" t="s">
        <v>522</v>
      </c>
      <c r="D112">
        <v>9</v>
      </c>
      <c r="E112">
        <v>25</v>
      </c>
      <c r="F112" s="1">
        <f t="shared" si="1"/>
        <v>2.7777777777777777</v>
      </c>
      <c r="G112" s="131">
        <f>F112*summary!$D$25/'K_9.2'!$F$118</f>
        <v>18959.857230529749</v>
      </c>
      <c r="I112" s="9"/>
      <c r="J112" s="9"/>
      <c r="K112" s="9"/>
      <c r="L112" s="9"/>
      <c r="M112" s="9"/>
    </row>
    <row r="113" spans="1:13" x14ac:dyDescent="0.2">
      <c r="A113"/>
      <c r="B113" t="s">
        <v>217</v>
      </c>
      <c r="C113" t="s">
        <v>523</v>
      </c>
      <c r="D113">
        <v>8</v>
      </c>
      <c r="E113">
        <v>21</v>
      </c>
      <c r="F113" s="1">
        <f t="shared" si="1"/>
        <v>2.625</v>
      </c>
      <c r="G113" s="131">
        <f>F113*summary!$D$25/'K_9.2'!$F$118</f>
        <v>17917.065082850611</v>
      </c>
      <c r="I113" s="9"/>
      <c r="J113" s="9"/>
      <c r="K113" s="9"/>
      <c r="L113" s="9"/>
      <c r="M113" s="9"/>
    </row>
    <row r="114" spans="1:13" x14ac:dyDescent="0.2">
      <c r="A114"/>
      <c r="B114" t="s">
        <v>218</v>
      </c>
      <c r="C114" t="s">
        <v>524</v>
      </c>
      <c r="D114">
        <v>15</v>
      </c>
      <c r="E114">
        <v>30</v>
      </c>
      <c r="F114" s="1">
        <f t="shared" si="1"/>
        <v>2</v>
      </c>
      <c r="G114" s="131">
        <f>F114*summary!$D$25/'K_9.2'!$F$118</f>
        <v>13651.097205981419</v>
      </c>
      <c r="I114" s="9"/>
      <c r="J114" s="9"/>
      <c r="K114" s="9"/>
      <c r="L114" s="9"/>
      <c r="M114" s="9"/>
    </row>
    <row r="115" spans="1:13" x14ac:dyDescent="0.2">
      <c r="A115"/>
      <c r="B115" t="s">
        <v>219</v>
      </c>
      <c r="C115" t="s">
        <v>525</v>
      </c>
      <c r="D115">
        <v>7</v>
      </c>
      <c r="E115">
        <v>22</v>
      </c>
      <c r="F115" s="1">
        <f t="shared" si="1"/>
        <v>3.1428571428571428</v>
      </c>
      <c r="G115" s="131">
        <f>F115*summary!$D$25/'K_9.2'!$F$118</f>
        <v>21451.724180827943</v>
      </c>
      <c r="I115" s="9"/>
      <c r="J115" s="9"/>
      <c r="K115" s="9"/>
      <c r="L115" s="9"/>
      <c r="M115" s="9"/>
    </row>
    <row r="116" spans="1:13" x14ac:dyDescent="0.2">
      <c r="B116" s="37" t="s">
        <v>220</v>
      </c>
      <c r="C116" s="9" t="s">
        <v>526</v>
      </c>
      <c r="D116" s="9">
        <v>15</v>
      </c>
      <c r="E116" s="9">
        <v>75</v>
      </c>
      <c r="F116" s="1">
        <f t="shared" si="1"/>
        <v>5</v>
      </c>
      <c r="G116" s="131">
        <f>F116*summary!$D$25/'K_9.2'!$F$118</f>
        <v>34127.74301495355</v>
      </c>
      <c r="I116" s="9"/>
      <c r="J116" s="9"/>
      <c r="K116" s="9"/>
      <c r="L116" s="9"/>
      <c r="M116" s="9"/>
    </row>
    <row r="117" spans="1:13" x14ac:dyDescent="0.2">
      <c r="B117" s="37" t="s">
        <v>221</v>
      </c>
      <c r="C117" s="9" t="s">
        <v>527</v>
      </c>
      <c r="D117" s="9">
        <v>5</v>
      </c>
      <c r="E117" s="9">
        <v>25</v>
      </c>
      <c r="F117" s="1">
        <f t="shared" si="1"/>
        <v>5</v>
      </c>
      <c r="G117" s="131">
        <f>F117*summary!$D$25/'K_9.2'!$F$118</f>
        <v>34127.74301495355</v>
      </c>
    </row>
    <row r="118" spans="1:13" x14ac:dyDescent="0.2">
      <c r="F118" s="66">
        <f>SUM(F4:F117)</f>
        <v>491.85595843958998</v>
      </c>
      <c r="G118" s="66">
        <f>SUM(G4:G117)</f>
        <v>3357186.7500000005</v>
      </c>
    </row>
  </sheetData>
  <mergeCells count="1">
    <mergeCell ref="M18:M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119"/>
  <sheetViews>
    <sheetView topLeftCell="C100" workbookViewId="0">
      <selection activeCell="G7" sqref="G7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4" ht="30.75" customHeight="1" x14ac:dyDescent="0.2">
      <c r="A1" s="43" t="s">
        <v>129</v>
      </c>
    </row>
    <row r="2" spans="1:14" x14ac:dyDescent="0.2">
      <c r="B2" s="52" t="s">
        <v>552</v>
      </c>
    </row>
    <row r="3" spans="1:14" s="14" customFormat="1" ht="33" customHeight="1" x14ac:dyDescent="0.2">
      <c r="A3" s="13" t="s">
        <v>134</v>
      </c>
      <c r="B3" s="13" t="s">
        <v>376</v>
      </c>
      <c r="C3" s="13" t="s">
        <v>144</v>
      </c>
      <c r="D3" s="13" t="s">
        <v>282</v>
      </c>
      <c r="E3" s="13" t="s">
        <v>283</v>
      </c>
      <c r="F3" s="13" t="s">
        <v>284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4" x14ac:dyDescent="0.2">
      <c r="A4" s="15" t="s">
        <v>285</v>
      </c>
      <c r="B4" s="38" t="s">
        <v>146</v>
      </c>
      <c r="C4" s="16" t="s">
        <v>436</v>
      </c>
      <c r="D4" s="17">
        <f t="shared" ref="D4:D67" si="0">E4*100/F4</f>
        <v>92.857142857142861</v>
      </c>
      <c r="E4" s="18">
        <v>13</v>
      </c>
      <c r="F4" s="18">
        <v>14</v>
      </c>
      <c r="G4" s="126">
        <f>IF(D4&gt;=50,5,0)</f>
        <v>5</v>
      </c>
      <c r="H4" s="17">
        <f>G4*summary!$D$26/SUM('K_9.3'!$G$4:$G$117)</f>
        <v>30519.879545454547</v>
      </c>
    </row>
    <row r="5" spans="1:14" x14ac:dyDescent="0.2">
      <c r="A5" s="19"/>
      <c r="B5" s="39" t="s">
        <v>147</v>
      </c>
      <c r="C5" s="20" t="s">
        <v>437</v>
      </c>
      <c r="D5" s="21">
        <f t="shared" si="0"/>
        <v>100</v>
      </c>
      <c r="E5" s="22">
        <v>8</v>
      </c>
      <c r="F5" s="22">
        <v>8</v>
      </c>
      <c r="G5" s="127">
        <f t="shared" ref="G5:G68" si="1">IF(D5&gt;=50,5,0)</f>
        <v>5</v>
      </c>
      <c r="H5" s="21">
        <f>G5*summary!$D$26/SUM('K_9.3'!$G$4:$G$117)</f>
        <v>30519.879545454547</v>
      </c>
    </row>
    <row r="6" spans="1:14" x14ac:dyDescent="0.2">
      <c r="A6" s="19"/>
      <c r="B6" s="39" t="s">
        <v>148</v>
      </c>
      <c r="C6" s="20" t="s">
        <v>438</v>
      </c>
      <c r="D6" s="21">
        <f t="shared" si="0"/>
        <v>100</v>
      </c>
      <c r="E6" s="22">
        <v>8</v>
      </c>
      <c r="F6" s="22">
        <v>8</v>
      </c>
      <c r="G6" s="127">
        <f t="shared" si="1"/>
        <v>5</v>
      </c>
      <c r="H6" s="21">
        <f>G6*summary!$D$26/SUM('K_9.3'!$G$4:$G$117)</f>
        <v>30519.879545454547</v>
      </c>
    </row>
    <row r="7" spans="1:14" x14ac:dyDescent="0.2">
      <c r="A7" s="19"/>
      <c r="B7" s="39" t="s">
        <v>149</v>
      </c>
      <c r="C7" s="20" t="s">
        <v>439</v>
      </c>
      <c r="D7" s="21">
        <f t="shared" si="0"/>
        <v>100</v>
      </c>
      <c r="E7" s="22">
        <v>8</v>
      </c>
      <c r="F7" s="22">
        <v>8</v>
      </c>
      <c r="G7" s="127">
        <f t="shared" si="1"/>
        <v>5</v>
      </c>
      <c r="H7" s="21">
        <f>G7*summary!$D$26/SUM('K_9.3'!$G$4:$G$117)</f>
        <v>30519.879545454547</v>
      </c>
    </row>
    <row r="8" spans="1:14" x14ac:dyDescent="0.2">
      <c r="A8" s="19"/>
      <c r="B8" s="39" t="s">
        <v>150</v>
      </c>
      <c r="C8" s="20" t="s">
        <v>440</v>
      </c>
      <c r="D8" s="21">
        <f t="shared" si="0"/>
        <v>100</v>
      </c>
      <c r="E8" s="22">
        <v>8</v>
      </c>
      <c r="F8" s="22">
        <v>8</v>
      </c>
      <c r="G8" s="127">
        <f t="shared" si="1"/>
        <v>5</v>
      </c>
      <c r="H8" s="21">
        <f>G8*summary!$D$26/SUM('K_9.3'!$G$4:$G$117)</f>
        <v>30519.879545454547</v>
      </c>
    </row>
    <row r="9" spans="1:14" x14ac:dyDescent="0.2">
      <c r="A9" s="19"/>
      <c r="B9" s="39" t="s">
        <v>151</v>
      </c>
      <c r="C9" s="20" t="s">
        <v>441</v>
      </c>
      <c r="D9" s="21">
        <f t="shared" si="0"/>
        <v>100</v>
      </c>
      <c r="E9" s="22">
        <v>7</v>
      </c>
      <c r="F9" s="22">
        <v>7</v>
      </c>
      <c r="G9" s="127">
        <f t="shared" si="1"/>
        <v>5</v>
      </c>
      <c r="H9" s="21">
        <f>G9*summary!$D$26/SUM('K_9.3'!$G$4:$G$117)</f>
        <v>30519.879545454547</v>
      </c>
    </row>
    <row r="10" spans="1:14" x14ac:dyDescent="0.2">
      <c r="A10" s="19"/>
      <c r="B10" s="39" t="s">
        <v>152</v>
      </c>
      <c r="C10" s="20" t="s">
        <v>442</v>
      </c>
      <c r="D10" s="21">
        <f t="shared" si="0"/>
        <v>100</v>
      </c>
      <c r="E10" s="22">
        <v>5</v>
      </c>
      <c r="F10" s="22">
        <v>5</v>
      </c>
      <c r="G10" s="127">
        <f t="shared" si="1"/>
        <v>5</v>
      </c>
      <c r="H10" s="21">
        <f>G10*summary!$D$26/SUM('K_9.3'!$G$4:$G$117)</f>
        <v>30519.879545454547</v>
      </c>
    </row>
    <row r="11" spans="1:14" x14ac:dyDescent="0.2">
      <c r="A11" s="19"/>
      <c r="B11" s="39" t="s">
        <v>153</v>
      </c>
      <c r="C11" s="20" t="s">
        <v>443</v>
      </c>
      <c r="D11" s="21">
        <f t="shared" si="0"/>
        <v>83.333333333333329</v>
      </c>
      <c r="E11" s="22">
        <v>5</v>
      </c>
      <c r="F11" s="22">
        <v>6</v>
      </c>
      <c r="G11" s="127">
        <f t="shared" si="1"/>
        <v>5</v>
      </c>
      <c r="H11" s="21">
        <f>G11*summary!$D$26/SUM('K_9.3'!$G$4:$G$117)</f>
        <v>30519.879545454547</v>
      </c>
    </row>
    <row r="12" spans="1:14" x14ac:dyDescent="0.2">
      <c r="A12" s="19"/>
      <c r="B12" s="39" t="s">
        <v>154</v>
      </c>
      <c r="C12" s="20" t="s">
        <v>444</v>
      </c>
      <c r="D12" s="21">
        <f t="shared" si="0"/>
        <v>100</v>
      </c>
      <c r="E12" s="22">
        <v>1</v>
      </c>
      <c r="F12" s="22">
        <v>1</v>
      </c>
      <c r="G12" s="127">
        <f t="shared" si="1"/>
        <v>5</v>
      </c>
      <c r="H12" s="21">
        <f>G12*summary!$D$26/SUM('K_9.3'!$G$4:$G$117)</f>
        <v>30519.879545454547</v>
      </c>
    </row>
    <row r="13" spans="1:14" x14ac:dyDescent="0.2">
      <c r="A13" s="19"/>
      <c r="B13" s="39" t="s">
        <v>155</v>
      </c>
      <c r="C13" s="20" t="s">
        <v>445</v>
      </c>
      <c r="D13" s="21">
        <f t="shared" si="0"/>
        <v>100</v>
      </c>
      <c r="E13" s="22">
        <v>2</v>
      </c>
      <c r="F13" s="22">
        <v>2</v>
      </c>
      <c r="G13" s="127">
        <f t="shared" si="1"/>
        <v>5</v>
      </c>
      <c r="H13" s="21">
        <f>G13*summary!$D$26/SUM('K_9.3'!$G$4:$G$117)</f>
        <v>30519.879545454547</v>
      </c>
      <c r="J13" s="23" t="s">
        <v>373</v>
      </c>
      <c r="K13" s="24">
        <f>AVERAGE(D14:D123)</f>
        <v>89.91192961077256</v>
      </c>
      <c r="L13" s="9"/>
      <c r="M13" s="9"/>
      <c r="N13" s="9"/>
    </row>
    <row r="14" spans="1:14" x14ac:dyDescent="0.2">
      <c r="A14" s="19"/>
      <c r="B14" s="39" t="s">
        <v>156</v>
      </c>
      <c r="C14" s="20" t="s">
        <v>446</v>
      </c>
      <c r="D14" s="21">
        <f t="shared" si="0"/>
        <v>100</v>
      </c>
      <c r="E14" s="22">
        <v>1</v>
      </c>
      <c r="F14" s="22">
        <v>1</v>
      </c>
      <c r="G14" s="127">
        <f t="shared" si="1"/>
        <v>5</v>
      </c>
      <c r="H14" s="21">
        <f>G14*summary!$D$26/SUM('K_9.3'!$G$4:$G$117)</f>
        <v>30519.879545454547</v>
      </c>
      <c r="J14" s="23" t="s">
        <v>374</v>
      </c>
      <c r="K14" s="24">
        <f>STDEV(D14:D117)</f>
        <v>19.551852539422018</v>
      </c>
      <c r="L14" s="9"/>
      <c r="M14" s="9"/>
      <c r="N14" s="9"/>
    </row>
    <row r="15" spans="1:14" x14ac:dyDescent="0.2">
      <c r="A15" s="19"/>
      <c r="B15" s="39" t="s">
        <v>157</v>
      </c>
      <c r="C15" s="20" t="s">
        <v>447</v>
      </c>
      <c r="D15" s="21">
        <f t="shared" si="0"/>
        <v>100</v>
      </c>
      <c r="E15" s="22">
        <v>2</v>
      </c>
      <c r="F15" s="22">
        <v>2</v>
      </c>
      <c r="G15" s="127">
        <f t="shared" si="1"/>
        <v>5</v>
      </c>
      <c r="H15" s="21">
        <f>G15*summary!$D$26/SUM('K_9.3'!$G$4:$G$117)</f>
        <v>30519.879545454547</v>
      </c>
      <c r="J15" s="23" t="s">
        <v>375</v>
      </c>
      <c r="K15" s="24">
        <f>K14/2</f>
        <v>9.7759262697110092</v>
      </c>
      <c r="L15" s="9"/>
      <c r="M15" s="9"/>
      <c r="N15" s="9"/>
    </row>
    <row r="16" spans="1:14" x14ac:dyDescent="0.2">
      <c r="A16" s="19"/>
      <c r="B16" s="39" t="s">
        <v>158</v>
      </c>
      <c r="C16" s="20" t="s">
        <v>534</v>
      </c>
      <c r="D16" s="21">
        <f t="shared" si="0"/>
        <v>100</v>
      </c>
      <c r="E16" s="22">
        <v>1</v>
      </c>
      <c r="F16" s="22">
        <v>1</v>
      </c>
      <c r="G16" s="127">
        <f t="shared" si="1"/>
        <v>5</v>
      </c>
      <c r="H16" s="21">
        <f>G16*summary!$D$26/SUM('K_9.3'!$G$4:$G$117)</f>
        <v>30519.879545454547</v>
      </c>
      <c r="J16" s="9"/>
      <c r="K16" s="9"/>
      <c r="L16" s="9"/>
      <c r="M16" s="9"/>
      <c r="N16" s="9"/>
    </row>
    <row r="17" spans="1:14" x14ac:dyDescent="0.2">
      <c r="A17" s="19"/>
      <c r="B17" s="39" t="s">
        <v>159</v>
      </c>
      <c r="C17" s="20" t="s">
        <v>448</v>
      </c>
      <c r="D17" s="21">
        <f t="shared" si="0"/>
        <v>100</v>
      </c>
      <c r="E17" s="22">
        <v>1</v>
      </c>
      <c r="F17" s="22">
        <v>1</v>
      </c>
      <c r="G17" s="127">
        <f t="shared" si="1"/>
        <v>5</v>
      </c>
      <c r="H17" s="21">
        <f>G17*summary!$D$26/SUM('K_9.3'!$G$4:$G$117)</f>
        <v>30519.879545454547</v>
      </c>
      <c r="J17" s="9"/>
      <c r="K17" s="9"/>
      <c r="L17" s="9"/>
      <c r="M17" s="9"/>
      <c r="N17" s="9"/>
    </row>
    <row r="18" spans="1:14" x14ac:dyDescent="0.2">
      <c r="A18" s="19"/>
      <c r="B18" s="39" t="s">
        <v>160</v>
      </c>
      <c r="C18" s="20" t="s">
        <v>449</v>
      </c>
      <c r="D18" s="21">
        <f t="shared" si="0"/>
        <v>100</v>
      </c>
      <c r="E18" s="22">
        <v>1</v>
      </c>
      <c r="F18" s="22">
        <v>1</v>
      </c>
      <c r="G18" s="127">
        <f t="shared" si="1"/>
        <v>5</v>
      </c>
      <c r="H18" s="21">
        <f>G18*summary!$D$26/SUM('K_9.3'!$G$4:$G$117)</f>
        <v>30519.879545454547</v>
      </c>
      <c r="J18" s="9">
        <v>5</v>
      </c>
      <c r="K18" s="25">
        <f>K19+K15</f>
        <v>79.784652539422012</v>
      </c>
      <c r="L18" s="9"/>
      <c r="M18" s="9"/>
      <c r="N18" s="289" t="s">
        <v>378</v>
      </c>
    </row>
    <row r="19" spans="1:14" x14ac:dyDescent="0.2">
      <c r="A19" s="19"/>
      <c r="B19" s="39" t="s">
        <v>161</v>
      </c>
      <c r="C19" s="20" t="s">
        <v>450</v>
      </c>
      <c r="D19" s="21">
        <f t="shared" si="0"/>
        <v>100</v>
      </c>
      <c r="E19" s="22">
        <v>1</v>
      </c>
      <c r="F19" s="22">
        <v>1</v>
      </c>
      <c r="G19" s="127">
        <f t="shared" si="1"/>
        <v>5</v>
      </c>
      <c r="H19" s="21">
        <f>G19*summary!$D$26/SUM('K_9.3'!$G$4:$G$117)</f>
        <v>30519.879545454547</v>
      </c>
      <c r="J19" s="9">
        <v>4</v>
      </c>
      <c r="K19" s="25">
        <f>K20+K15</f>
        <v>70.008726269711005</v>
      </c>
      <c r="L19" s="9"/>
      <c r="M19" s="9"/>
      <c r="N19" s="289"/>
    </row>
    <row r="20" spans="1:14" x14ac:dyDescent="0.2">
      <c r="A20" s="19"/>
      <c r="B20" s="39" t="s">
        <v>162</v>
      </c>
      <c r="C20" s="20" t="s">
        <v>451</v>
      </c>
      <c r="D20" s="21">
        <f t="shared" si="0"/>
        <v>100</v>
      </c>
      <c r="E20" s="22">
        <v>1</v>
      </c>
      <c r="F20" s="22">
        <v>1</v>
      </c>
      <c r="G20" s="127">
        <f t="shared" si="1"/>
        <v>5</v>
      </c>
      <c r="H20" s="21">
        <f>G20*summary!$D$26/SUM('K_9.3'!$G$4:$G$117)</f>
        <v>30519.879545454547</v>
      </c>
      <c r="J20" s="9">
        <v>3</v>
      </c>
      <c r="K20" s="25">
        <v>60.232799999999997</v>
      </c>
      <c r="L20" s="9"/>
      <c r="M20" s="9"/>
      <c r="N20" s="289"/>
    </row>
    <row r="21" spans="1:14" x14ac:dyDescent="0.2">
      <c r="A21" s="19"/>
      <c r="B21" s="39" t="s">
        <v>163</v>
      </c>
      <c r="C21" s="20" t="s">
        <v>452</v>
      </c>
      <c r="D21" s="21">
        <f t="shared" si="0"/>
        <v>100</v>
      </c>
      <c r="E21" s="22">
        <v>1</v>
      </c>
      <c r="F21" s="22">
        <v>1</v>
      </c>
      <c r="G21" s="127">
        <f t="shared" si="1"/>
        <v>5</v>
      </c>
      <c r="H21" s="21">
        <f>G21*summary!$D$26/SUM('K_9.3'!$G$4:$G$117)</f>
        <v>30519.879545454547</v>
      </c>
      <c r="J21" s="9">
        <v>2</v>
      </c>
      <c r="K21" s="25">
        <f>K20-K15</f>
        <v>50.45687373028899</v>
      </c>
      <c r="L21" s="9"/>
      <c r="M21" s="9"/>
      <c r="N21" s="289"/>
    </row>
    <row r="22" spans="1:14" x14ac:dyDescent="0.2">
      <c r="A22" s="19"/>
      <c r="B22" s="39" t="s">
        <v>164</v>
      </c>
      <c r="C22" s="20" t="s">
        <v>535</v>
      </c>
      <c r="D22" s="21">
        <f t="shared" si="0"/>
        <v>100</v>
      </c>
      <c r="E22" s="22">
        <v>1</v>
      </c>
      <c r="F22" s="22">
        <v>1</v>
      </c>
      <c r="G22" s="127">
        <f t="shared" si="1"/>
        <v>5</v>
      </c>
      <c r="H22" s="21">
        <f>G22*summary!$D$26/SUM('K_9.3'!$G$4:$G$117)</f>
        <v>30519.879545454547</v>
      </c>
      <c r="J22" s="9">
        <v>1</v>
      </c>
      <c r="K22" s="25">
        <f>K21-K15</f>
        <v>40.680947460577983</v>
      </c>
      <c r="L22" s="9"/>
      <c r="M22" s="9"/>
      <c r="N22" s="289"/>
    </row>
    <row r="23" spans="1:14" x14ac:dyDescent="0.2">
      <c r="A23" s="19"/>
      <c r="B23" s="39" t="s">
        <v>165</v>
      </c>
      <c r="C23" s="20" t="s">
        <v>453</v>
      </c>
      <c r="D23" s="21">
        <f t="shared" si="0"/>
        <v>100</v>
      </c>
      <c r="E23" s="22">
        <v>1</v>
      </c>
      <c r="F23" s="22">
        <v>1</v>
      </c>
      <c r="G23" s="127">
        <f t="shared" si="1"/>
        <v>5</v>
      </c>
      <c r="H23" s="21">
        <f>G23*summary!$D$26/SUM('K_9.3'!$G$4:$G$117)</f>
        <v>30519.879545454547</v>
      </c>
      <c r="J23" s="9"/>
      <c r="K23" s="9"/>
      <c r="L23" s="9"/>
      <c r="M23" s="9"/>
      <c r="N23" s="289"/>
    </row>
    <row r="24" spans="1:14" x14ac:dyDescent="0.2">
      <c r="A24" s="19"/>
      <c r="B24" s="39" t="s">
        <v>166</v>
      </c>
      <c r="C24" s="20" t="s">
        <v>454</v>
      </c>
      <c r="D24" s="21">
        <f t="shared" si="0"/>
        <v>100</v>
      </c>
      <c r="E24" s="22">
        <v>2</v>
      </c>
      <c r="F24" s="22">
        <v>2</v>
      </c>
      <c r="G24" s="127">
        <f t="shared" si="1"/>
        <v>5</v>
      </c>
      <c r="H24" s="21">
        <f>G24*summary!$D$26/SUM('K_9.3'!$G$4:$G$117)</f>
        <v>30519.879545454547</v>
      </c>
      <c r="J24" s="9"/>
      <c r="K24" s="9"/>
      <c r="L24" s="9"/>
      <c r="M24" s="9"/>
      <c r="N24" s="289"/>
    </row>
    <row r="25" spans="1:14" x14ac:dyDescent="0.2">
      <c r="A25" s="19"/>
      <c r="B25" s="39" t="s">
        <v>167</v>
      </c>
      <c r="C25" s="20" t="s">
        <v>455</v>
      </c>
      <c r="D25" s="21">
        <f t="shared" si="0"/>
        <v>100</v>
      </c>
      <c r="E25" s="22">
        <v>1</v>
      </c>
      <c r="F25" s="22">
        <v>1</v>
      </c>
      <c r="G25" s="127">
        <f t="shared" si="1"/>
        <v>5</v>
      </c>
      <c r="H25" s="21">
        <f>G25*summary!$D$26/SUM('K_9.3'!$G$4:$G$117)</f>
        <v>30519.879545454547</v>
      </c>
      <c r="J25" s="9"/>
      <c r="K25" s="9"/>
      <c r="L25" s="9"/>
      <c r="M25" s="9"/>
      <c r="N25" s="289"/>
    </row>
    <row r="26" spans="1:14" x14ac:dyDescent="0.2">
      <c r="A26" s="19"/>
      <c r="B26" s="39" t="s">
        <v>168</v>
      </c>
      <c r="C26" s="20" t="s">
        <v>456</v>
      </c>
      <c r="D26" s="21">
        <f t="shared" si="0"/>
        <v>100</v>
      </c>
      <c r="E26" s="22">
        <v>1</v>
      </c>
      <c r="F26" s="22">
        <v>1</v>
      </c>
      <c r="G26" s="127">
        <f t="shared" si="1"/>
        <v>5</v>
      </c>
      <c r="H26" s="21">
        <f>G26*summary!$D$26/SUM('K_9.3'!$G$4:$G$117)</f>
        <v>30519.879545454547</v>
      </c>
    </row>
    <row r="27" spans="1:14" x14ac:dyDescent="0.2">
      <c r="A27" s="19"/>
      <c r="B27" s="40" t="s">
        <v>169</v>
      </c>
      <c r="C27" s="26" t="s">
        <v>457</v>
      </c>
      <c r="D27" s="27">
        <f t="shared" si="0"/>
        <v>100</v>
      </c>
      <c r="E27" s="28">
        <v>1</v>
      </c>
      <c r="F27" s="28">
        <v>1</v>
      </c>
      <c r="G27" s="128">
        <f t="shared" si="1"/>
        <v>5</v>
      </c>
      <c r="H27" s="27">
        <f>G27*summary!$D$26/SUM('K_9.3'!$G$4:$G$117)</f>
        <v>30519.879545454547</v>
      </c>
    </row>
    <row r="28" spans="1:14" x14ac:dyDescent="0.2">
      <c r="A28" s="29" t="s">
        <v>295</v>
      </c>
      <c r="B28" s="41" t="s">
        <v>170</v>
      </c>
      <c r="C28" s="30" t="s">
        <v>458</v>
      </c>
      <c r="D28" s="31">
        <f t="shared" si="0"/>
        <v>100</v>
      </c>
      <c r="E28" s="32">
        <v>1</v>
      </c>
      <c r="F28" s="32">
        <v>1</v>
      </c>
      <c r="G28" s="129">
        <f t="shared" si="1"/>
        <v>5</v>
      </c>
      <c r="H28" s="31">
        <f>G28*summary!$D$26/SUM('K_9.3'!$G$4:$G$117)</f>
        <v>30519.879545454547</v>
      </c>
    </row>
    <row r="29" spans="1:14" x14ac:dyDescent="0.2">
      <c r="A29" s="19"/>
      <c r="B29" s="39" t="s">
        <v>171</v>
      </c>
      <c r="C29" s="20" t="s">
        <v>459</v>
      </c>
      <c r="D29" s="21">
        <f t="shared" si="0"/>
        <v>95.652173913043484</v>
      </c>
      <c r="E29" s="22">
        <v>22</v>
      </c>
      <c r="F29" s="22">
        <v>23</v>
      </c>
      <c r="G29" s="127">
        <f t="shared" si="1"/>
        <v>5</v>
      </c>
      <c r="H29" s="21">
        <f>G29*summary!$D$26/SUM('K_9.3'!$G$4:$G$117)</f>
        <v>30519.879545454547</v>
      </c>
    </row>
    <row r="30" spans="1:14" x14ac:dyDescent="0.2">
      <c r="A30" s="19"/>
      <c r="B30" s="39" t="s">
        <v>172</v>
      </c>
      <c r="C30" s="20" t="s">
        <v>460</v>
      </c>
      <c r="D30" s="21">
        <f t="shared" si="0"/>
        <v>100</v>
      </c>
      <c r="E30" s="22">
        <v>7</v>
      </c>
      <c r="F30" s="22">
        <v>7</v>
      </c>
      <c r="G30" s="127">
        <f t="shared" si="1"/>
        <v>5</v>
      </c>
      <c r="H30" s="21">
        <f>G30*summary!$D$26/SUM('K_9.3'!$G$4:$G$117)</f>
        <v>30519.879545454547</v>
      </c>
    </row>
    <row r="31" spans="1:14" x14ac:dyDescent="0.2">
      <c r="A31" s="19"/>
      <c r="B31" s="39" t="s">
        <v>173</v>
      </c>
      <c r="C31" s="20" t="s">
        <v>461</v>
      </c>
      <c r="D31" s="21">
        <f t="shared" si="0"/>
        <v>100</v>
      </c>
      <c r="E31" s="22">
        <v>6</v>
      </c>
      <c r="F31" s="22">
        <v>6</v>
      </c>
      <c r="G31" s="127">
        <f t="shared" si="1"/>
        <v>5</v>
      </c>
      <c r="H31" s="21">
        <f>G31*summary!$D$26/SUM('K_9.3'!$G$4:$G$117)</f>
        <v>30519.879545454547</v>
      </c>
    </row>
    <row r="32" spans="1:14" x14ac:dyDescent="0.2">
      <c r="A32" s="19"/>
      <c r="B32" s="39" t="s">
        <v>174</v>
      </c>
      <c r="C32" s="20" t="s">
        <v>462</v>
      </c>
      <c r="D32" s="21">
        <f t="shared" si="0"/>
        <v>100</v>
      </c>
      <c r="E32" s="22">
        <v>6</v>
      </c>
      <c r="F32" s="22">
        <v>6</v>
      </c>
      <c r="G32" s="127">
        <f t="shared" si="1"/>
        <v>5</v>
      </c>
      <c r="H32" s="21">
        <f>G32*summary!$D$26/SUM('K_9.3'!$G$4:$G$117)</f>
        <v>30519.879545454547</v>
      </c>
    </row>
    <row r="33" spans="1:8" s="9" customFormat="1" x14ac:dyDescent="0.2">
      <c r="A33" s="19"/>
      <c r="B33" s="39" t="s">
        <v>175</v>
      </c>
      <c r="C33" s="20" t="s">
        <v>463</v>
      </c>
      <c r="D33" s="21">
        <f t="shared" si="0"/>
        <v>100</v>
      </c>
      <c r="E33" s="22">
        <v>7</v>
      </c>
      <c r="F33" s="22">
        <v>7</v>
      </c>
      <c r="G33" s="127">
        <f t="shared" si="1"/>
        <v>5</v>
      </c>
      <c r="H33" s="21">
        <f>G33*summary!$D$26/SUM('K_9.3'!$G$4:$G$117)</f>
        <v>30519.879545454547</v>
      </c>
    </row>
    <row r="34" spans="1:8" s="9" customFormat="1" x14ac:dyDescent="0.2">
      <c r="A34" s="19"/>
      <c r="B34" s="39" t="s">
        <v>176</v>
      </c>
      <c r="C34" s="20" t="s">
        <v>464</v>
      </c>
      <c r="D34" s="21">
        <f t="shared" si="0"/>
        <v>100</v>
      </c>
      <c r="E34" s="22">
        <v>5</v>
      </c>
      <c r="F34" s="22">
        <v>5</v>
      </c>
      <c r="G34" s="127">
        <f t="shared" si="1"/>
        <v>5</v>
      </c>
      <c r="H34" s="21">
        <f>G34*summary!$D$26/SUM('K_9.3'!$G$4:$G$117)</f>
        <v>30519.879545454547</v>
      </c>
    </row>
    <row r="35" spans="1:8" s="9" customFormat="1" x14ac:dyDescent="0.2">
      <c r="A35" s="19"/>
      <c r="B35" s="39" t="s">
        <v>177</v>
      </c>
      <c r="C35" s="20" t="s">
        <v>465</v>
      </c>
      <c r="D35" s="21">
        <f t="shared" si="0"/>
        <v>77.777777777777771</v>
      </c>
      <c r="E35" s="22">
        <v>7</v>
      </c>
      <c r="F35" s="22">
        <v>9</v>
      </c>
      <c r="G35" s="127">
        <f t="shared" si="1"/>
        <v>5</v>
      </c>
      <c r="H35" s="21">
        <f>G35*summary!$D$26/SUM('K_9.3'!$G$4:$G$117)</f>
        <v>30519.879545454547</v>
      </c>
    </row>
    <row r="36" spans="1:8" s="9" customFormat="1" x14ac:dyDescent="0.2">
      <c r="A36" s="19"/>
      <c r="B36" s="39" t="s">
        <v>178</v>
      </c>
      <c r="C36" s="20" t="s">
        <v>466</v>
      </c>
      <c r="D36" s="21">
        <f t="shared" si="0"/>
        <v>80</v>
      </c>
      <c r="E36" s="22">
        <v>4</v>
      </c>
      <c r="F36" s="22">
        <v>5</v>
      </c>
      <c r="G36" s="127">
        <f t="shared" si="1"/>
        <v>5</v>
      </c>
      <c r="H36" s="21">
        <f>G36*summary!$D$26/SUM('K_9.3'!$G$4:$G$117)</f>
        <v>30519.879545454547</v>
      </c>
    </row>
    <row r="37" spans="1:8" s="9" customFormat="1" x14ac:dyDescent="0.2">
      <c r="A37" s="19"/>
      <c r="B37" s="39" t="s">
        <v>179</v>
      </c>
      <c r="C37" s="20" t="s">
        <v>467</v>
      </c>
      <c r="D37" s="21">
        <f t="shared" si="0"/>
        <v>100</v>
      </c>
      <c r="E37" s="22">
        <v>5</v>
      </c>
      <c r="F37" s="22">
        <v>5</v>
      </c>
      <c r="G37" s="127">
        <f t="shared" si="1"/>
        <v>5</v>
      </c>
      <c r="H37" s="21">
        <f>G37*summary!$D$26/SUM('K_9.3'!$G$4:$G$117)</f>
        <v>30519.879545454547</v>
      </c>
    </row>
    <row r="38" spans="1:8" s="9" customFormat="1" x14ac:dyDescent="0.2">
      <c r="A38" s="19"/>
      <c r="B38" s="39" t="s">
        <v>180</v>
      </c>
      <c r="C38" s="20" t="s">
        <v>705</v>
      </c>
      <c r="D38" s="21">
        <f t="shared" si="0"/>
        <v>100</v>
      </c>
      <c r="E38" s="22">
        <v>1</v>
      </c>
      <c r="F38" s="22">
        <v>1</v>
      </c>
      <c r="G38" s="127">
        <f t="shared" si="1"/>
        <v>5</v>
      </c>
      <c r="H38" s="21">
        <f>G38*summary!$D$26/SUM('K_9.3'!$G$4:$G$117)</f>
        <v>30519.879545454547</v>
      </c>
    </row>
    <row r="39" spans="1:8" s="9" customFormat="1" x14ac:dyDescent="0.2">
      <c r="A39" s="19"/>
      <c r="B39" s="39" t="s">
        <v>181</v>
      </c>
      <c r="C39" s="20" t="s">
        <v>468</v>
      </c>
      <c r="D39" s="21">
        <f t="shared" si="0"/>
        <v>100</v>
      </c>
      <c r="E39" s="22">
        <v>1</v>
      </c>
      <c r="F39" s="22">
        <v>1</v>
      </c>
      <c r="G39" s="127">
        <f t="shared" si="1"/>
        <v>5</v>
      </c>
      <c r="H39" s="21">
        <f>G39*summary!$D$26/SUM('K_9.3'!$G$4:$G$117)</f>
        <v>30519.879545454547</v>
      </c>
    </row>
    <row r="40" spans="1:8" s="9" customFormat="1" x14ac:dyDescent="0.2">
      <c r="A40" s="19"/>
      <c r="B40" s="39" t="s">
        <v>182</v>
      </c>
      <c r="C40" s="20" t="s">
        <v>469</v>
      </c>
      <c r="D40" s="21">
        <f t="shared" si="0"/>
        <v>100</v>
      </c>
      <c r="E40" s="22">
        <v>1</v>
      </c>
      <c r="F40" s="22">
        <v>1</v>
      </c>
      <c r="G40" s="127">
        <f t="shared" si="1"/>
        <v>5</v>
      </c>
      <c r="H40" s="21">
        <f>G40*summary!$D$26/SUM('K_9.3'!$G$4:$G$117)</f>
        <v>30519.879545454547</v>
      </c>
    </row>
    <row r="41" spans="1:8" s="9" customFormat="1" x14ac:dyDescent="0.2">
      <c r="A41" s="19"/>
      <c r="B41" s="39" t="s">
        <v>183</v>
      </c>
      <c r="C41" s="20" t="s">
        <v>470</v>
      </c>
      <c r="D41" s="21">
        <f t="shared" si="0"/>
        <v>100</v>
      </c>
      <c r="E41" s="22">
        <v>1</v>
      </c>
      <c r="F41" s="22">
        <v>1</v>
      </c>
      <c r="G41" s="127">
        <f t="shared" si="1"/>
        <v>5</v>
      </c>
      <c r="H41" s="21">
        <f>G41*summary!$D$26/SUM('K_9.3'!$G$4:$G$117)</f>
        <v>30519.879545454547</v>
      </c>
    </row>
    <row r="42" spans="1:8" s="9" customFormat="1" x14ac:dyDescent="0.2">
      <c r="A42" s="19"/>
      <c r="B42" s="39" t="s">
        <v>184</v>
      </c>
      <c r="C42" s="20" t="s">
        <v>471</v>
      </c>
      <c r="D42" s="21">
        <f t="shared" si="0"/>
        <v>100</v>
      </c>
      <c r="E42" s="22">
        <v>1</v>
      </c>
      <c r="F42" s="22">
        <v>1</v>
      </c>
      <c r="G42" s="127">
        <f t="shared" si="1"/>
        <v>5</v>
      </c>
      <c r="H42" s="21">
        <f>G42*summary!$D$26/SUM('K_9.3'!$G$4:$G$117)</f>
        <v>30519.879545454547</v>
      </c>
    </row>
    <row r="43" spans="1:8" s="9" customFormat="1" x14ac:dyDescent="0.2">
      <c r="A43" s="19"/>
      <c r="B43" s="39" t="s">
        <v>185</v>
      </c>
      <c r="C43" s="20" t="s">
        <v>472</v>
      </c>
      <c r="D43" s="21">
        <f t="shared" si="0"/>
        <v>100</v>
      </c>
      <c r="E43" s="22">
        <v>4</v>
      </c>
      <c r="F43" s="22">
        <v>4</v>
      </c>
      <c r="G43" s="127">
        <f t="shared" si="1"/>
        <v>5</v>
      </c>
      <c r="H43" s="21">
        <f>G43*summary!$D$26/SUM('K_9.3'!$G$4:$G$117)</f>
        <v>30519.879545454547</v>
      </c>
    </row>
    <row r="44" spans="1:8" s="9" customFormat="1" x14ac:dyDescent="0.2">
      <c r="A44" s="19"/>
      <c r="B44" s="39" t="s">
        <v>186</v>
      </c>
      <c r="C44" s="20" t="s">
        <v>473</v>
      </c>
      <c r="D44" s="21">
        <f t="shared" si="0"/>
        <v>100</v>
      </c>
      <c r="E44" s="22">
        <v>1</v>
      </c>
      <c r="F44" s="22">
        <v>1</v>
      </c>
      <c r="G44" s="127">
        <f t="shared" si="1"/>
        <v>5</v>
      </c>
      <c r="H44" s="21">
        <f>G44*summary!$D$26/SUM('K_9.3'!$G$4:$G$117)</f>
        <v>30519.879545454547</v>
      </c>
    </row>
    <row r="45" spans="1:8" s="9" customFormat="1" x14ac:dyDescent="0.2">
      <c r="A45" s="19"/>
      <c r="B45" s="39" t="s">
        <v>187</v>
      </c>
      <c r="C45" s="20" t="s">
        <v>474</v>
      </c>
      <c r="D45" s="21">
        <f t="shared" si="0"/>
        <v>100</v>
      </c>
      <c r="E45" s="22">
        <v>1</v>
      </c>
      <c r="F45" s="22">
        <v>1</v>
      </c>
      <c r="G45" s="127">
        <f t="shared" si="1"/>
        <v>5</v>
      </c>
      <c r="H45" s="21">
        <f>G45*summary!$D$26/SUM('K_9.3'!$G$4:$G$117)</f>
        <v>30519.879545454547</v>
      </c>
    </row>
    <row r="46" spans="1:8" s="9" customFormat="1" x14ac:dyDescent="0.2">
      <c r="A46" s="19"/>
      <c r="B46" s="39" t="s">
        <v>188</v>
      </c>
      <c r="C46" s="20" t="s">
        <v>475</v>
      </c>
      <c r="D46" s="21">
        <f t="shared" si="0"/>
        <v>100</v>
      </c>
      <c r="E46" s="22">
        <v>1</v>
      </c>
      <c r="F46" s="22">
        <v>1</v>
      </c>
      <c r="G46" s="127">
        <f t="shared" si="1"/>
        <v>5</v>
      </c>
      <c r="H46" s="21">
        <f>G46*summary!$D$26/SUM('K_9.3'!$G$4:$G$117)</f>
        <v>30519.879545454547</v>
      </c>
    </row>
    <row r="47" spans="1:8" s="9" customFormat="1" x14ac:dyDescent="0.2">
      <c r="A47" s="19"/>
      <c r="B47" s="39" t="s">
        <v>189</v>
      </c>
      <c r="C47" s="20" t="s">
        <v>476</v>
      </c>
      <c r="D47" s="21">
        <f t="shared" si="0"/>
        <v>100</v>
      </c>
      <c r="E47" s="22">
        <v>1</v>
      </c>
      <c r="F47" s="22">
        <v>1</v>
      </c>
      <c r="G47" s="127">
        <f t="shared" si="1"/>
        <v>5</v>
      </c>
      <c r="H47" s="21">
        <f>G47*summary!$D$26/SUM('K_9.3'!$G$4:$G$117)</f>
        <v>30519.879545454547</v>
      </c>
    </row>
    <row r="48" spans="1:8" s="9" customFormat="1" x14ac:dyDescent="0.2">
      <c r="A48" s="19"/>
      <c r="B48" s="39" t="s">
        <v>190</v>
      </c>
      <c r="C48" s="20" t="s">
        <v>477</v>
      </c>
      <c r="D48" s="21">
        <f t="shared" si="0"/>
        <v>100</v>
      </c>
      <c r="E48" s="22">
        <v>2</v>
      </c>
      <c r="F48" s="22">
        <v>2</v>
      </c>
      <c r="G48" s="127">
        <f t="shared" si="1"/>
        <v>5</v>
      </c>
      <c r="H48" s="21">
        <f>G48*summary!$D$26/SUM('K_9.3'!$G$4:$G$117)</f>
        <v>30519.879545454547</v>
      </c>
    </row>
    <row r="49" spans="1:8" s="9" customFormat="1" x14ac:dyDescent="0.2">
      <c r="A49" s="19"/>
      <c r="B49" s="39" t="s">
        <v>191</v>
      </c>
      <c r="C49" s="20" t="s">
        <v>478</v>
      </c>
      <c r="D49" s="21">
        <f t="shared" si="0"/>
        <v>100</v>
      </c>
      <c r="E49" s="22">
        <v>1</v>
      </c>
      <c r="F49" s="22">
        <v>1</v>
      </c>
      <c r="G49" s="127">
        <f t="shared" si="1"/>
        <v>5</v>
      </c>
      <c r="H49" s="21">
        <f>G49*summary!$D$26/SUM('K_9.3'!$G$4:$G$117)</f>
        <v>30519.879545454547</v>
      </c>
    </row>
    <row r="50" spans="1:8" s="9" customFormat="1" x14ac:dyDescent="0.2">
      <c r="A50" s="19"/>
      <c r="B50" s="39" t="s">
        <v>192</v>
      </c>
      <c r="C50" s="20" t="s">
        <v>479</v>
      </c>
      <c r="D50" s="21">
        <f t="shared" si="0"/>
        <v>100</v>
      </c>
      <c r="E50" s="22">
        <v>2</v>
      </c>
      <c r="F50" s="22">
        <v>2</v>
      </c>
      <c r="G50" s="127">
        <f t="shared" si="1"/>
        <v>5</v>
      </c>
      <c r="H50" s="21">
        <f>G50*summary!$D$26/SUM('K_9.3'!$G$4:$G$117)</f>
        <v>30519.879545454547</v>
      </c>
    </row>
    <row r="51" spans="1:8" s="9" customFormat="1" x14ac:dyDescent="0.2">
      <c r="A51" s="19"/>
      <c r="B51" s="39" t="s">
        <v>193</v>
      </c>
      <c r="C51" s="20" t="s">
        <v>480</v>
      </c>
      <c r="D51" s="21">
        <f t="shared" si="0"/>
        <v>100</v>
      </c>
      <c r="E51" s="22">
        <v>2</v>
      </c>
      <c r="F51" s="22">
        <v>2</v>
      </c>
      <c r="G51" s="127">
        <f t="shared" si="1"/>
        <v>5</v>
      </c>
      <c r="H51" s="21">
        <f>G51*summary!$D$26/SUM('K_9.3'!$G$4:$G$117)</f>
        <v>30519.879545454547</v>
      </c>
    </row>
    <row r="52" spans="1:8" s="9" customFormat="1" x14ac:dyDescent="0.2">
      <c r="A52" s="19"/>
      <c r="B52" s="39" t="s">
        <v>194</v>
      </c>
      <c r="C52" s="20" t="s">
        <v>481</v>
      </c>
      <c r="D52" s="21">
        <f t="shared" si="0"/>
        <v>100</v>
      </c>
      <c r="E52" s="22">
        <v>1</v>
      </c>
      <c r="F52" s="22">
        <v>1</v>
      </c>
      <c r="G52" s="127">
        <f t="shared" si="1"/>
        <v>5</v>
      </c>
      <c r="H52" s="21">
        <f>G52*summary!$D$26/SUM('K_9.3'!$G$4:$G$117)</f>
        <v>30519.879545454547</v>
      </c>
    </row>
    <row r="53" spans="1:8" s="9" customFormat="1" x14ac:dyDescent="0.2">
      <c r="A53" s="19"/>
      <c r="B53" s="39" t="s">
        <v>195</v>
      </c>
      <c r="C53" s="20" t="s">
        <v>482</v>
      </c>
      <c r="D53" s="21">
        <f t="shared" si="0"/>
        <v>100</v>
      </c>
      <c r="E53" s="22">
        <v>5</v>
      </c>
      <c r="F53" s="22">
        <v>5</v>
      </c>
      <c r="G53" s="127">
        <f t="shared" si="1"/>
        <v>5</v>
      </c>
      <c r="H53" s="21">
        <f>G53*summary!$D$26/SUM('K_9.3'!$G$4:$G$117)</f>
        <v>30519.879545454547</v>
      </c>
    </row>
    <row r="54" spans="1:8" s="9" customFormat="1" x14ac:dyDescent="0.2">
      <c r="A54" s="19"/>
      <c r="B54" s="39" t="s">
        <v>196</v>
      </c>
      <c r="C54" s="20" t="s">
        <v>483</v>
      </c>
      <c r="D54" s="21">
        <f t="shared" si="0"/>
        <v>100</v>
      </c>
      <c r="E54" s="22">
        <v>3</v>
      </c>
      <c r="F54" s="22">
        <v>3</v>
      </c>
      <c r="G54" s="127">
        <f t="shared" si="1"/>
        <v>5</v>
      </c>
      <c r="H54" s="21">
        <f>G54*summary!$D$26/SUM('K_9.3'!$G$4:$G$117)</f>
        <v>30519.879545454547</v>
      </c>
    </row>
    <row r="55" spans="1:8" s="9" customFormat="1" x14ac:dyDescent="0.2">
      <c r="A55" s="19"/>
      <c r="B55" s="39" t="s">
        <v>197</v>
      </c>
      <c r="C55" s="20" t="s">
        <v>484</v>
      </c>
      <c r="D55" s="21">
        <f t="shared" si="0"/>
        <v>100</v>
      </c>
      <c r="E55" s="22">
        <v>2</v>
      </c>
      <c r="F55" s="22">
        <v>2</v>
      </c>
      <c r="G55" s="127">
        <f t="shared" si="1"/>
        <v>5</v>
      </c>
      <c r="H55" s="21">
        <f>G55*summary!$D$26/SUM('K_9.3'!$G$4:$G$117)</f>
        <v>30519.879545454547</v>
      </c>
    </row>
    <row r="56" spans="1:8" s="9" customFormat="1" x14ac:dyDescent="0.2">
      <c r="A56" s="33"/>
      <c r="B56" s="42" t="s">
        <v>198</v>
      </c>
      <c r="C56" s="34" t="s">
        <v>485</v>
      </c>
      <c r="D56" s="35">
        <f t="shared" si="0"/>
        <v>100</v>
      </c>
      <c r="E56" s="36">
        <v>2</v>
      </c>
      <c r="F56" s="36">
        <v>2</v>
      </c>
      <c r="G56" s="130">
        <f t="shared" si="1"/>
        <v>5</v>
      </c>
      <c r="H56" s="35">
        <f>G56*summary!$D$26/SUM('K_9.3'!$G$4:$G$117)</f>
        <v>30519.879545454547</v>
      </c>
    </row>
    <row r="57" spans="1:8" s="9" customFormat="1" x14ac:dyDescent="0.2">
      <c r="A57" s="12" t="s">
        <v>307</v>
      </c>
      <c r="B57" s="38" t="s">
        <v>199</v>
      </c>
      <c r="C57" s="16" t="s">
        <v>486</v>
      </c>
      <c r="D57" s="17">
        <f t="shared" si="0"/>
        <v>95.238095238095241</v>
      </c>
      <c r="E57" s="18">
        <v>20</v>
      </c>
      <c r="F57" s="18">
        <v>21</v>
      </c>
      <c r="G57" s="126">
        <f t="shared" si="1"/>
        <v>5</v>
      </c>
      <c r="H57" s="17">
        <f>G57*summary!$D$26/SUM('K_9.3'!$G$4:$G$117)</f>
        <v>30519.879545454547</v>
      </c>
    </row>
    <row r="58" spans="1:8" s="9" customFormat="1" x14ac:dyDescent="0.2">
      <c r="A58" s="19"/>
      <c r="B58" s="39" t="s">
        <v>200</v>
      </c>
      <c r="C58" s="20" t="s">
        <v>487</v>
      </c>
      <c r="D58" s="21">
        <f t="shared" si="0"/>
        <v>100</v>
      </c>
      <c r="E58" s="22">
        <v>17</v>
      </c>
      <c r="F58" s="22">
        <v>17</v>
      </c>
      <c r="G58" s="127">
        <f t="shared" si="1"/>
        <v>5</v>
      </c>
      <c r="H58" s="21">
        <f>G58*summary!$D$26/SUM('K_9.3'!$G$4:$G$117)</f>
        <v>30519.879545454547</v>
      </c>
    </row>
    <row r="59" spans="1:8" s="9" customFormat="1" x14ac:dyDescent="0.2">
      <c r="A59" s="19"/>
      <c r="B59" s="39" t="s">
        <v>201</v>
      </c>
      <c r="C59" s="20" t="s">
        <v>488</v>
      </c>
      <c r="D59" s="21">
        <f t="shared" si="0"/>
        <v>100</v>
      </c>
      <c r="E59" s="22">
        <v>10</v>
      </c>
      <c r="F59" s="22">
        <v>10</v>
      </c>
      <c r="G59" s="127">
        <f t="shared" si="1"/>
        <v>5</v>
      </c>
      <c r="H59" s="21">
        <f>G59*summary!$D$26/SUM('K_9.3'!$G$4:$G$117)</f>
        <v>30519.879545454547</v>
      </c>
    </row>
    <row r="60" spans="1:8" s="9" customFormat="1" x14ac:dyDescent="0.2">
      <c r="A60" s="19"/>
      <c r="B60" s="39" t="s">
        <v>202</v>
      </c>
      <c r="C60" s="20" t="s">
        <v>489</v>
      </c>
      <c r="D60" s="21">
        <f t="shared" si="0"/>
        <v>100</v>
      </c>
      <c r="E60" s="22">
        <v>12</v>
      </c>
      <c r="F60" s="22">
        <v>12</v>
      </c>
      <c r="G60" s="127">
        <f t="shared" si="1"/>
        <v>5</v>
      </c>
      <c r="H60" s="21">
        <f>G60*summary!$D$26/SUM('K_9.3'!$G$4:$G$117)</f>
        <v>30519.879545454547</v>
      </c>
    </row>
    <row r="61" spans="1:8" s="9" customFormat="1" x14ac:dyDescent="0.2">
      <c r="A61" s="19"/>
      <c r="B61" s="39" t="s">
        <v>203</v>
      </c>
      <c r="C61" s="20" t="s">
        <v>490</v>
      </c>
      <c r="D61" s="21">
        <f t="shared" si="0"/>
        <v>91.304347826086953</v>
      </c>
      <c r="E61" s="22">
        <v>21</v>
      </c>
      <c r="F61" s="22">
        <v>23</v>
      </c>
      <c r="G61" s="127">
        <f t="shared" si="1"/>
        <v>5</v>
      </c>
      <c r="H61" s="21">
        <f>G61*summary!$D$26/SUM('K_9.3'!$G$4:$G$117)</f>
        <v>30519.879545454547</v>
      </c>
    </row>
    <row r="62" spans="1:8" s="9" customFormat="1" x14ac:dyDescent="0.2">
      <c r="A62" s="19"/>
      <c r="B62" s="39" t="s">
        <v>204</v>
      </c>
      <c r="C62" s="20" t="s">
        <v>491</v>
      </c>
      <c r="D62" s="21">
        <f t="shared" si="0"/>
        <v>6.25</v>
      </c>
      <c r="E62" s="22">
        <v>1</v>
      </c>
      <c r="F62" s="22">
        <v>16</v>
      </c>
      <c r="G62" s="127">
        <f t="shared" si="1"/>
        <v>0</v>
      </c>
      <c r="H62" s="21">
        <f>G62*summary!$D$26/SUM('K_9.3'!$G$4:$G$117)</f>
        <v>0</v>
      </c>
    </row>
    <row r="63" spans="1:8" s="9" customFormat="1" x14ac:dyDescent="0.2">
      <c r="A63" s="19"/>
      <c r="B63" s="39" t="s">
        <v>205</v>
      </c>
      <c r="C63" s="20" t="s">
        <v>492</v>
      </c>
      <c r="D63" s="21">
        <f t="shared" si="0"/>
        <v>77.777777777777771</v>
      </c>
      <c r="E63" s="22">
        <v>14</v>
      </c>
      <c r="F63" s="22">
        <v>18</v>
      </c>
      <c r="G63" s="127">
        <f t="shared" si="1"/>
        <v>5</v>
      </c>
      <c r="H63" s="21">
        <f>G63*summary!$D$26/SUM('K_9.3'!$G$4:$G$117)</f>
        <v>30519.879545454547</v>
      </c>
    </row>
    <row r="64" spans="1:8" s="9" customFormat="1" x14ac:dyDescent="0.2">
      <c r="A64" s="19"/>
      <c r="B64" s="39" t="s">
        <v>206</v>
      </c>
      <c r="C64" s="20" t="s">
        <v>493</v>
      </c>
      <c r="D64" s="21">
        <f t="shared" si="0"/>
        <v>100</v>
      </c>
      <c r="E64" s="22">
        <v>17</v>
      </c>
      <c r="F64" s="22">
        <v>17</v>
      </c>
      <c r="G64" s="127">
        <f t="shared" si="1"/>
        <v>5</v>
      </c>
      <c r="H64" s="21">
        <f>G64*summary!$D$26/SUM('K_9.3'!$G$4:$G$117)</f>
        <v>30519.879545454547</v>
      </c>
    </row>
    <row r="65" spans="1:8" s="9" customFormat="1" x14ac:dyDescent="0.2">
      <c r="A65" s="19"/>
      <c r="B65" s="39" t="s">
        <v>207</v>
      </c>
      <c r="C65" s="20" t="s">
        <v>494</v>
      </c>
      <c r="D65" s="21">
        <f t="shared" si="0"/>
        <v>100</v>
      </c>
      <c r="E65" s="22">
        <v>16</v>
      </c>
      <c r="F65" s="22">
        <v>16</v>
      </c>
      <c r="G65" s="127">
        <f t="shared" si="1"/>
        <v>5</v>
      </c>
      <c r="H65" s="21">
        <f>G65*summary!$D$26/SUM('K_9.3'!$G$4:$G$117)</f>
        <v>30519.879545454547</v>
      </c>
    </row>
    <row r="66" spans="1:8" s="9" customFormat="1" x14ac:dyDescent="0.2">
      <c r="A66" s="19"/>
      <c r="B66" s="39" t="s">
        <v>208</v>
      </c>
      <c r="C66" s="20" t="s">
        <v>495</v>
      </c>
      <c r="D66" s="21">
        <f t="shared" si="0"/>
        <v>87.5</v>
      </c>
      <c r="E66" s="22">
        <v>7</v>
      </c>
      <c r="F66" s="22">
        <v>8</v>
      </c>
      <c r="G66" s="127">
        <f t="shared" si="1"/>
        <v>5</v>
      </c>
      <c r="H66" s="21">
        <f>G66*summary!$D$26/SUM('K_9.3'!$G$4:$G$117)</f>
        <v>30519.879545454547</v>
      </c>
    </row>
    <row r="67" spans="1:8" s="9" customFormat="1" x14ac:dyDescent="0.2">
      <c r="A67" s="19"/>
      <c r="B67" s="39" t="s">
        <v>209</v>
      </c>
      <c r="C67" s="20" t="s">
        <v>496</v>
      </c>
      <c r="D67" s="21">
        <f t="shared" si="0"/>
        <v>100</v>
      </c>
      <c r="E67" s="22">
        <v>7</v>
      </c>
      <c r="F67" s="22">
        <v>7</v>
      </c>
      <c r="G67" s="127">
        <f t="shared" si="1"/>
        <v>5</v>
      </c>
      <c r="H67" s="21">
        <f>G67*summary!$D$26/SUM('K_9.3'!$G$4:$G$117)</f>
        <v>30519.879545454547</v>
      </c>
    </row>
    <row r="68" spans="1:8" s="9" customFormat="1" x14ac:dyDescent="0.2">
      <c r="A68" s="19"/>
      <c r="B68" s="39" t="s">
        <v>210</v>
      </c>
      <c r="C68" s="20" t="s">
        <v>497</v>
      </c>
      <c r="D68" s="21">
        <f t="shared" ref="D68:D111" si="2">E68*100/F68</f>
        <v>60</v>
      </c>
      <c r="E68" s="22">
        <v>6</v>
      </c>
      <c r="F68" s="22">
        <v>10</v>
      </c>
      <c r="G68" s="127">
        <f t="shared" si="1"/>
        <v>5</v>
      </c>
      <c r="H68" s="21">
        <f>G68*summary!$D$26/SUM('K_9.3'!$G$4:$G$117)</f>
        <v>30519.879545454547</v>
      </c>
    </row>
    <row r="69" spans="1:8" s="9" customFormat="1" x14ac:dyDescent="0.2">
      <c r="A69" s="19"/>
      <c r="B69" s="39" t="s">
        <v>211</v>
      </c>
      <c r="C69" s="20" t="s">
        <v>498</v>
      </c>
      <c r="D69" s="21">
        <f t="shared" si="2"/>
        <v>100</v>
      </c>
      <c r="E69" s="22">
        <v>6</v>
      </c>
      <c r="F69" s="22">
        <v>6</v>
      </c>
      <c r="G69" s="127">
        <f t="shared" ref="G69:G117" si="3">IF(D69&gt;=50,5,0)</f>
        <v>5</v>
      </c>
      <c r="H69" s="21">
        <f>G69*summary!$D$26/SUM('K_9.3'!$G$4:$G$117)</f>
        <v>30519.879545454547</v>
      </c>
    </row>
    <row r="70" spans="1:8" s="9" customFormat="1" x14ac:dyDescent="0.2">
      <c r="A70" s="19"/>
      <c r="B70" s="39" t="s">
        <v>212</v>
      </c>
      <c r="C70" s="20" t="s">
        <v>499</v>
      </c>
      <c r="D70" s="21">
        <f t="shared" si="2"/>
        <v>100</v>
      </c>
      <c r="E70" s="22">
        <v>11</v>
      </c>
      <c r="F70" s="22">
        <v>11</v>
      </c>
      <c r="G70" s="127">
        <f t="shared" si="3"/>
        <v>5</v>
      </c>
      <c r="H70" s="21">
        <f>G70*summary!$D$26/SUM('K_9.3'!$G$4:$G$117)</f>
        <v>30519.879545454547</v>
      </c>
    </row>
    <row r="71" spans="1:8" s="9" customFormat="1" x14ac:dyDescent="0.2">
      <c r="A71" s="19"/>
      <c r="B71" s="39" t="s">
        <v>213</v>
      </c>
      <c r="C71" s="20" t="s">
        <v>500</v>
      </c>
      <c r="D71" s="21">
        <f t="shared" si="2"/>
        <v>75</v>
      </c>
      <c r="E71" s="22">
        <v>9</v>
      </c>
      <c r="F71" s="22">
        <v>12</v>
      </c>
      <c r="G71" s="127">
        <f t="shared" si="3"/>
        <v>5</v>
      </c>
      <c r="H71" s="21">
        <f>G71*summary!$D$26/SUM('K_9.3'!$G$4:$G$117)</f>
        <v>30519.879545454547</v>
      </c>
    </row>
    <row r="72" spans="1:8" s="9" customFormat="1" x14ac:dyDescent="0.2">
      <c r="A72" s="19"/>
      <c r="B72" s="40" t="s">
        <v>214</v>
      </c>
      <c r="C72" s="26" t="s">
        <v>501</v>
      </c>
      <c r="D72" s="27">
        <f t="shared" si="2"/>
        <v>100</v>
      </c>
      <c r="E72" s="28">
        <v>5</v>
      </c>
      <c r="F72" s="28">
        <v>5</v>
      </c>
      <c r="G72" s="128">
        <f t="shared" si="3"/>
        <v>5</v>
      </c>
      <c r="H72" s="27">
        <f>G72*summary!$D$26/SUM('K_9.3'!$G$4:$G$117)</f>
        <v>30519.879545454547</v>
      </c>
    </row>
    <row r="73" spans="1:8" s="9" customFormat="1" x14ac:dyDescent="0.2">
      <c r="A73" s="29" t="s">
        <v>323</v>
      </c>
      <c r="B73" s="41" t="s">
        <v>215</v>
      </c>
      <c r="C73" s="30" t="s">
        <v>521</v>
      </c>
      <c r="D73" s="31">
        <f t="shared" si="2"/>
        <v>35.714285714285715</v>
      </c>
      <c r="E73" s="32">
        <v>5</v>
      </c>
      <c r="F73" s="32">
        <v>14</v>
      </c>
      <c r="G73" s="129">
        <f t="shared" si="3"/>
        <v>0</v>
      </c>
      <c r="H73" s="31">
        <f>G73*summary!$D$26/SUM('K_9.3'!$G$4:$G$117)</f>
        <v>0</v>
      </c>
    </row>
    <row r="74" spans="1:8" s="9" customFormat="1" x14ac:dyDescent="0.2">
      <c r="A74" s="19"/>
      <c r="B74" s="39" t="s">
        <v>216</v>
      </c>
      <c r="C74" s="20" t="s">
        <v>522</v>
      </c>
      <c r="D74" s="21">
        <f t="shared" si="2"/>
        <v>77.777777777777771</v>
      </c>
      <c r="E74" s="22">
        <v>7</v>
      </c>
      <c r="F74" s="22">
        <v>9</v>
      </c>
      <c r="G74" s="127">
        <f t="shared" si="3"/>
        <v>5</v>
      </c>
      <c r="H74" s="21">
        <f>G74*summary!$D$26/SUM('K_9.3'!$G$4:$G$117)</f>
        <v>30519.879545454547</v>
      </c>
    </row>
    <row r="75" spans="1:8" s="9" customFormat="1" x14ac:dyDescent="0.2">
      <c r="A75" s="19"/>
      <c r="B75" s="39" t="s">
        <v>217</v>
      </c>
      <c r="C75" s="20" t="s">
        <v>523</v>
      </c>
      <c r="D75" s="21">
        <f t="shared" si="2"/>
        <v>50</v>
      </c>
      <c r="E75" s="22">
        <v>4</v>
      </c>
      <c r="F75" s="22">
        <v>8</v>
      </c>
      <c r="G75" s="127">
        <f t="shared" si="3"/>
        <v>5</v>
      </c>
      <c r="H75" s="21">
        <f>G75*summary!$D$26/SUM('K_9.3'!$G$4:$G$117)</f>
        <v>30519.879545454547</v>
      </c>
    </row>
    <row r="76" spans="1:8" s="9" customFormat="1" x14ac:dyDescent="0.2">
      <c r="A76" s="19"/>
      <c r="B76" s="39" t="s">
        <v>218</v>
      </c>
      <c r="C76" s="20" t="s">
        <v>524</v>
      </c>
      <c r="D76" s="21">
        <f t="shared" si="2"/>
        <v>33.333333333333336</v>
      </c>
      <c r="E76" s="22">
        <v>5</v>
      </c>
      <c r="F76" s="22">
        <v>15</v>
      </c>
      <c r="G76" s="127">
        <f t="shared" si="3"/>
        <v>0</v>
      </c>
      <c r="H76" s="21">
        <f>G76*summary!$D$26/SUM('K_9.3'!$G$4:$G$117)</f>
        <v>0</v>
      </c>
    </row>
    <row r="77" spans="1:8" s="9" customFormat="1" x14ac:dyDescent="0.2">
      <c r="A77" s="19"/>
      <c r="B77" s="39" t="s">
        <v>219</v>
      </c>
      <c r="C77" s="20" t="s">
        <v>525</v>
      </c>
      <c r="D77" s="21">
        <f t="shared" si="2"/>
        <v>57.142857142857146</v>
      </c>
      <c r="E77" s="22">
        <v>4</v>
      </c>
      <c r="F77" s="22">
        <v>7</v>
      </c>
      <c r="G77" s="127">
        <f t="shared" si="3"/>
        <v>5</v>
      </c>
      <c r="H77" s="21">
        <f>G77*summary!$D$26/SUM('K_9.3'!$G$4:$G$117)</f>
        <v>30519.879545454547</v>
      </c>
    </row>
    <row r="78" spans="1:8" s="9" customFormat="1" x14ac:dyDescent="0.2">
      <c r="A78" s="19"/>
      <c r="B78" s="39" t="s">
        <v>220</v>
      </c>
      <c r="C78" s="20" t="s">
        <v>526</v>
      </c>
      <c r="D78" s="21">
        <f t="shared" si="2"/>
        <v>100</v>
      </c>
      <c r="E78" s="22">
        <v>15</v>
      </c>
      <c r="F78" s="22">
        <v>15</v>
      </c>
      <c r="G78" s="127">
        <f t="shared" si="3"/>
        <v>5</v>
      </c>
      <c r="H78" s="21">
        <f>G78*summary!$D$26/SUM('K_9.3'!$G$4:$G$117)</f>
        <v>30519.879545454547</v>
      </c>
    </row>
    <row r="79" spans="1:8" s="9" customFormat="1" x14ac:dyDescent="0.2">
      <c r="A79" s="33"/>
      <c r="B79" s="42" t="s">
        <v>221</v>
      </c>
      <c r="C79" s="34" t="s">
        <v>527</v>
      </c>
      <c r="D79" s="35">
        <f t="shared" si="2"/>
        <v>100</v>
      </c>
      <c r="E79" s="36">
        <v>5</v>
      </c>
      <c r="F79" s="36">
        <v>5</v>
      </c>
      <c r="G79" s="130">
        <f t="shared" si="3"/>
        <v>5</v>
      </c>
      <c r="H79" s="35">
        <f>G79*summary!$D$26/SUM('K_9.3'!$G$4:$G$117)</f>
        <v>30519.879545454547</v>
      </c>
    </row>
    <row r="80" spans="1:8" s="9" customFormat="1" x14ac:dyDescent="0.2">
      <c r="A80" s="29" t="s">
        <v>331</v>
      </c>
      <c r="B80" s="41" t="s">
        <v>222</v>
      </c>
      <c r="C80" s="30" t="s">
        <v>502</v>
      </c>
      <c r="D80" s="31">
        <f t="shared" si="2"/>
        <v>81.818181818181813</v>
      </c>
      <c r="E80" s="32">
        <v>18</v>
      </c>
      <c r="F80" s="32">
        <v>22</v>
      </c>
      <c r="G80" s="129">
        <f t="shared" si="3"/>
        <v>5</v>
      </c>
      <c r="H80" s="31">
        <f>G80*summary!$D$26/SUM('K_9.3'!$G$4:$G$117)</f>
        <v>30519.879545454547</v>
      </c>
    </row>
    <row r="81" spans="1:8" s="9" customFormat="1" x14ac:dyDescent="0.2">
      <c r="A81" s="19"/>
      <c r="B81" s="39" t="s">
        <v>223</v>
      </c>
      <c r="C81" s="20" t="s">
        <v>503</v>
      </c>
      <c r="D81" s="21">
        <f t="shared" si="2"/>
        <v>50</v>
      </c>
      <c r="E81" s="22">
        <v>12</v>
      </c>
      <c r="F81" s="22">
        <v>24</v>
      </c>
      <c r="G81" s="127">
        <f t="shared" si="3"/>
        <v>5</v>
      </c>
      <c r="H81" s="21">
        <f>G81*summary!$D$26/SUM('K_9.3'!$G$4:$G$117)</f>
        <v>30519.879545454547</v>
      </c>
    </row>
    <row r="82" spans="1:8" s="9" customFormat="1" x14ac:dyDescent="0.2">
      <c r="A82" s="19"/>
      <c r="B82" s="39" t="s">
        <v>224</v>
      </c>
      <c r="C82" s="20" t="s">
        <v>504</v>
      </c>
      <c r="D82" s="21">
        <f t="shared" si="2"/>
        <v>55.555555555555557</v>
      </c>
      <c r="E82" s="22">
        <v>5</v>
      </c>
      <c r="F82" s="22">
        <v>9</v>
      </c>
      <c r="G82" s="127">
        <f t="shared" si="3"/>
        <v>5</v>
      </c>
      <c r="H82" s="21">
        <f>G82*summary!$D$26/SUM('K_9.3'!$G$4:$G$117)</f>
        <v>30519.879545454547</v>
      </c>
    </row>
    <row r="83" spans="1:8" s="9" customFormat="1" x14ac:dyDescent="0.2">
      <c r="A83" s="19"/>
      <c r="B83" s="39" t="s">
        <v>225</v>
      </c>
      <c r="C83" s="20" t="s">
        <v>505</v>
      </c>
      <c r="D83" s="21">
        <f t="shared" si="2"/>
        <v>100</v>
      </c>
      <c r="E83" s="22">
        <v>13</v>
      </c>
      <c r="F83" s="22">
        <v>13</v>
      </c>
      <c r="G83" s="127">
        <f t="shared" si="3"/>
        <v>5</v>
      </c>
      <c r="H83" s="21">
        <f>G83*summary!$D$26/SUM('K_9.3'!$G$4:$G$117)</f>
        <v>30519.879545454547</v>
      </c>
    </row>
    <row r="84" spans="1:8" s="9" customFormat="1" x14ac:dyDescent="0.2">
      <c r="A84" s="19"/>
      <c r="B84" s="39" t="s">
        <v>226</v>
      </c>
      <c r="C84" s="20" t="s">
        <v>506</v>
      </c>
      <c r="D84" s="21">
        <f t="shared" si="2"/>
        <v>64.705882352941174</v>
      </c>
      <c r="E84" s="22">
        <v>11</v>
      </c>
      <c r="F84" s="22">
        <v>17</v>
      </c>
      <c r="G84" s="127">
        <f t="shared" si="3"/>
        <v>5</v>
      </c>
      <c r="H84" s="21">
        <f>G84*summary!$D$26/SUM('K_9.3'!$G$4:$G$117)</f>
        <v>30519.879545454547</v>
      </c>
    </row>
    <row r="85" spans="1:8" s="9" customFormat="1" x14ac:dyDescent="0.2">
      <c r="A85" s="19"/>
      <c r="B85" s="39" t="s">
        <v>227</v>
      </c>
      <c r="C85" s="20" t="s">
        <v>507</v>
      </c>
      <c r="D85" s="21">
        <f t="shared" si="2"/>
        <v>100</v>
      </c>
      <c r="E85" s="22">
        <v>8</v>
      </c>
      <c r="F85" s="22">
        <v>8</v>
      </c>
      <c r="G85" s="127">
        <f t="shared" si="3"/>
        <v>5</v>
      </c>
      <c r="H85" s="21">
        <f>G85*summary!$D$26/SUM('K_9.3'!$G$4:$G$117)</f>
        <v>30519.879545454547</v>
      </c>
    </row>
    <row r="86" spans="1:8" s="9" customFormat="1" x14ac:dyDescent="0.2">
      <c r="A86" s="19"/>
      <c r="B86" s="39" t="s">
        <v>228</v>
      </c>
      <c r="C86" s="20" t="s">
        <v>508</v>
      </c>
      <c r="D86" s="21">
        <f t="shared" si="2"/>
        <v>100</v>
      </c>
      <c r="E86" s="22">
        <v>7</v>
      </c>
      <c r="F86" s="22">
        <v>7</v>
      </c>
      <c r="G86" s="127">
        <f t="shared" si="3"/>
        <v>5</v>
      </c>
      <c r="H86" s="21">
        <f>G86*summary!$D$26/SUM('K_9.3'!$G$4:$G$117)</f>
        <v>30519.879545454547</v>
      </c>
    </row>
    <row r="87" spans="1:8" s="9" customFormat="1" x14ac:dyDescent="0.2">
      <c r="A87" s="19"/>
      <c r="B87" s="39" t="s">
        <v>229</v>
      </c>
      <c r="C87" s="20" t="s">
        <v>509</v>
      </c>
      <c r="D87" s="21">
        <f t="shared" si="2"/>
        <v>100</v>
      </c>
      <c r="E87" s="22">
        <v>5</v>
      </c>
      <c r="F87" s="22">
        <v>5</v>
      </c>
      <c r="G87" s="127">
        <f t="shared" si="3"/>
        <v>5</v>
      </c>
      <c r="H87" s="21">
        <f>G87*summary!$D$26/SUM('K_9.3'!$G$4:$G$117)</f>
        <v>30519.879545454547</v>
      </c>
    </row>
    <row r="88" spans="1:8" s="9" customFormat="1" x14ac:dyDescent="0.2">
      <c r="A88" s="19"/>
      <c r="B88" s="39" t="s">
        <v>230</v>
      </c>
      <c r="C88" s="20" t="s">
        <v>510</v>
      </c>
      <c r="D88" s="21">
        <f t="shared" si="2"/>
        <v>20</v>
      </c>
      <c r="E88" s="22">
        <v>1</v>
      </c>
      <c r="F88" s="22">
        <v>5</v>
      </c>
      <c r="G88" s="127">
        <f t="shared" si="3"/>
        <v>0</v>
      </c>
      <c r="H88" s="21">
        <f>G88*summary!$D$26/SUM('K_9.3'!$G$4:$G$117)</f>
        <v>0</v>
      </c>
    </row>
    <row r="89" spans="1:8" s="9" customFormat="1" x14ac:dyDescent="0.2">
      <c r="A89" s="19"/>
      <c r="B89" s="39" t="s">
        <v>231</v>
      </c>
      <c r="C89" s="20" t="s">
        <v>511</v>
      </c>
      <c r="D89" s="21">
        <f t="shared" si="2"/>
        <v>66.666666666666671</v>
      </c>
      <c r="E89" s="22">
        <v>4</v>
      </c>
      <c r="F89" s="22">
        <v>6</v>
      </c>
      <c r="G89" s="127">
        <f t="shared" si="3"/>
        <v>5</v>
      </c>
      <c r="H89" s="21">
        <f>G89*summary!$D$26/SUM('K_9.3'!$G$4:$G$117)</f>
        <v>30519.879545454547</v>
      </c>
    </row>
    <row r="90" spans="1:8" s="9" customFormat="1" x14ac:dyDescent="0.2">
      <c r="A90" s="19"/>
      <c r="B90" s="39" t="s">
        <v>232</v>
      </c>
      <c r="C90" s="20" t="s">
        <v>512</v>
      </c>
      <c r="D90" s="21">
        <f t="shared" si="2"/>
        <v>50</v>
      </c>
      <c r="E90" s="22">
        <v>3</v>
      </c>
      <c r="F90" s="22">
        <v>6</v>
      </c>
      <c r="G90" s="127">
        <f t="shared" si="3"/>
        <v>5</v>
      </c>
      <c r="H90" s="21">
        <f>G90*summary!$D$26/SUM('K_9.3'!$G$4:$G$117)</f>
        <v>30519.879545454547</v>
      </c>
    </row>
    <row r="91" spans="1:8" s="9" customFormat="1" x14ac:dyDescent="0.2">
      <c r="A91" s="19"/>
      <c r="B91" s="39" t="s">
        <v>233</v>
      </c>
      <c r="C91" s="20" t="s">
        <v>513</v>
      </c>
      <c r="D91" s="21">
        <f t="shared" si="2"/>
        <v>88.888888888888886</v>
      </c>
      <c r="E91" s="22">
        <v>8</v>
      </c>
      <c r="F91" s="22">
        <v>9</v>
      </c>
      <c r="G91" s="127">
        <f t="shared" si="3"/>
        <v>5</v>
      </c>
      <c r="H91" s="21">
        <f>G91*summary!$D$26/SUM('K_9.3'!$G$4:$G$117)</f>
        <v>30519.879545454547</v>
      </c>
    </row>
    <row r="92" spans="1:8" s="9" customFormat="1" x14ac:dyDescent="0.2">
      <c r="A92" s="33"/>
      <c r="B92" s="42" t="s">
        <v>234</v>
      </c>
      <c r="C92" s="34" t="s">
        <v>514</v>
      </c>
      <c r="D92" s="35">
        <f t="shared" si="2"/>
        <v>100</v>
      </c>
      <c r="E92" s="36">
        <v>1</v>
      </c>
      <c r="F92" s="36">
        <v>1</v>
      </c>
      <c r="G92" s="130">
        <f t="shared" si="3"/>
        <v>5</v>
      </c>
      <c r="H92" s="35">
        <f>G92*summary!$D$26/SUM('K_9.3'!$G$4:$G$117)</f>
        <v>30519.879545454547</v>
      </c>
    </row>
    <row r="93" spans="1:8" s="9" customFormat="1" x14ac:dyDescent="0.2">
      <c r="A93" s="15" t="s">
        <v>345</v>
      </c>
      <c r="B93" s="38" t="s">
        <v>235</v>
      </c>
      <c r="C93" s="16" t="s">
        <v>515</v>
      </c>
      <c r="D93" s="17">
        <f t="shared" si="2"/>
        <v>100</v>
      </c>
      <c r="E93" s="18">
        <v>11</v>
      </c>
      <c r="F93" s="18">
        <v>11</v>
      </c>
      <c r="G93" s="126">
        <f t="shared" si="3"/>
        <v>5</v>
      </c>
      <c r="H93" s="17">
        <f>G93*summary!$D$26/SUM('K_9.3'!$G$4:$G$117)</f>
        <v>30519.879545454547</v>
      </c>
    </row>
    <row r="94" spans="1:8" s="9" customFormat="1" x14ac:dyDescent="0.2">
      <c r="A94" s="19"/>
      <c r="B94" s="39" t="s">
        <v>236</v>
      </c>
      <c r="C94" s="20" t="s">
        <v>516</v>
      </c>
      <c r="D94" s="21">
        <f t="shared" si="2"/>
        <v>100</v>
      </c>
      <c r="E94" s="22">
        <v>10</v>
      </c>
      <c r="F94" s="22">
        <v>10</v>
      </c>
      <c r="G94" s="127">
        <f t="shared" si="3"/>
        <v>5</v>
      </c>
      <c r="H94" s="21">
        <f>G94*summary!$D$26/SUM('K_9.3'!$G$4:$G$117)</f>
        <v>30519.879545454547</v>
      </c>
    </row>
    <row r="95" spans="1:8" s="9" customFormat="1" x14ac:dyDescent="0.2">
      <c r="A95" s="19"/>
      <c r="B95" s="39" t="s">
        <v>237</v>
      </c>
      <c r="C95" s="20" t="s">
        <v>517</v>
      </c>
      <c r="D95" s="21">
        <f t="shared" si="2"/>
        <v>100</v>
      </c>
      <c r="E95" s="22">
        <v>7</v>
      </c>
      <c r="F95" s="22">
        <v>7</v>
      </c>
      <c r="G95" s="127">
        <f t="shared" si="3"/>
        <v>5</v>
      </c>
      <c r="H95" s="21">
        <f>G95*summary!$D$26/SUM('K_9.3'!$G$4:$G$117)</f>
        <v>30519.879545454547</v>
      </c>
    </row>
    <row r="96" spans="1:8" s="9" customFormat="1" x14ac:dyDescent="0.2">
      <c r="A96" s="19"/>
      <c r="B96" s="39" t="s">
        <v>238</v>
      </c>
      <c r="C96" s="20" t="s">
        <v>518</v>
      </c>
      <c r="D96" s="21">
        <f t="shared" si="2"/>
        <v>100</v>
      </c>
      <c r="E96" s="22">
        <v>6</v>
      </c>
      <c r="F96" s="22">
        <v>6</v>
      </c>
      <c r="G96" s="127">
        <f t="shared" si="3"/>
        <v>5</v>
      </c>
      <c r="H96" s="21">
        <f>G96*summary!$D$26/SUM('K_9.3'!$G$4:$G$117)</f>
        <v>30519.879545454547</v>
      </c>
    </row>
    <row r="97" spans="1:8" s="9" customFormat="1" x14ac:dyDescent="0.2">
      <c r="A97" s="19"/>
      <c r="B97" s="39" t="s">
        <v>239</v>
      </c>
      <c r="C97" s="20" t="s">
        <v>519</v>
      </c>
      <c r="D97" s="21">
        <f t="shared" si="2"/>
        <v>100</v>
      </c>
      <c r="E97" s="22">
        <v>5</v>
      </c>
      <c r="F97" s="22">
        <v>5</v>
      </c>
      <c r="G97" s="127">
        <f t="shared" si="3"/>
        <v>5</v>
      </c>
      <c r="H97" s="21">
        <f>G97*summary!$D$26/SUM('K_9.3'!$G$4:$G$117)</f>
        <v>30519.879545454547</v>
      </c>
    </row>
    <row r="98" spans="1:8" s="9" customFormat="1" x14ac:dyDescent="0.2">
      <c r="A98" s="19"/>
      <c r="B98" s="40" t="s">
        <v>240</v>
      </c>
      <c r="C98" s="26" t="s">
        <v>520</v>
      </c>
      <c r="D98" s="27">
        <f t="shared" si="2"/>
        <v>100</v>
      </c>
      <c r="E98" s="28">
        <v>4</v>
      </c>
      <c r="F98" s="28">
        <v>4</v>
      </c>
      <c r="G98" s="128">
        <f t="shared" si="3"/>
        <v>5</v>
      </c>
      <c r="H98" s="27">
        <f>G98*summary!$D$26/SUM('K_9.3'!$G$4:$G$117)</f>
        <v>30519.879545454547</v>
      </c>
    </row>
    <row r="99" spans="1:8" s="9" customFormat="1" x14ac:dyDescent="0.2">
      <c r="A99" s="29" t="s">
        <v>352</v>
      </c>
      <c r="B99" s="41" t="s">
        <v>241</v>
      </c>
      <c r="C99" s="30" t="s">
        <v>423</v>
      </c>
      <c r="D99" s="31">
        <f t="shared" si="2"/>
        <v>96.296296296296291</v>
      </c>
      <c r="E99" s="32">
        <v>26</v>
      </c>
      <c r="F99" s="32">
        <v>27</v>
      </c>
      <c r="G99" s="129">
        <f t="shared" si="3"/>
        <v>5</v>
      </c>
      <c r="H99" s="31">
        <f>G99*summary!$D$26/SUM('K_9.3'!$G$4:$G$117)</f>
        <v>30519.879545454547</v>
      </c>
    </row>
    <row r="100" spans="1:8" s="9" customFormat="1" x14ac:dyDescent="0.2">
      <c r="A100" s="19"/>
      <c r="B100" s="39" t="s">
        <v>242</v>
      </c>
      <c r="C100" s="20" t="s">
        <v>424</v>
      </c>
      <c r="D100" s="21">
        <f t="shared" si="2"/>
        <v>100</v>
      </c>
      <c r="E100" s="22">
        <v>11</v>
      </c>
      <c r="F100" s="22">
        <v>11</v>
      </c>
      <c r="G100" s="127">
        <f t="shared" si="3"/>
        <v>5</v>
      </c>
      <c r="H100" s="21">
        <f>G100*summary!$D$26/SUM('K_9.3'!$G$4:$G$117)</f>
        <v>30519.879545454547</v>
      </c>
    </row>
    <row r="101" spans="1:8" s="9" customFormat="1" x14ac:dyDescent="0.2">
      <c r="A101" s="19"/>
      <c r="B101" s="39" t="s">
        <v>243</v>
      </c>
      <c r="C101" s="20" t="s">
        <v>425</v>
      </c>
      <c r="D101" s="21">
        <f t="shared" si="2"/>
        <v>100</v>
      </c>
      <c r="E101" s="22">
        <v>11</v>
      </c>
      <c r="F101" s="22">
        <v>11</v>
      </c>
      <c r="G101" s="127">
        <f t="shared" si="3"/>
        <v>5</v>
      </c>
      <c r="H101" s="21">
        <f>G101*summary!$D$26/SUM('K_9.3'!$G$4:$G$117)</f>
        <v>30519.879545454547</v>
      </c>
    </row>
    <row r="102" spans="1:8" s="9" customFormat="1" x14ac:dyDescent="0.2">
      <c r="A102" s="19"/>
      <c r="B102" s="39" t="s">
        <v>244</v>
      </c>
      <c r="C102" s="20" t="s">
        <v>426</v>
      </c>
      <c r="D102" s="21">
        <f t="shared" si="2"/>
        <v>70</v>
      </c>
      <c r="E102" s="22">
        <v>7</v>
      </c>
      <c r="F102" s="22">
        <v>10</v>
      </c>
      <c r="G102" s="127">
        <f t="shared" si="3"/>
        <v>5</v>
      </c>
      <c r="H102" s="21">
        <f>G102*summary!$D$26/SUM('K_9.3'!$G$4:$G$117)</f>
        <v>30519.879545454547</v>
      </c>
    </row>
    <row r="103" spans="1:8" s="9" customFormat="1" x14ac:dyDescent="0.2">
      <c r="A103" s="19"/>
      <c r="B103" s="39" t="s">
        <v>245</v>
      </c>
      <c r="C103" s="20" t="s">
        <v>427</v>
      </c>
      <c r="D103" s="21">
        <f t="shared" si="2"/>
        <v>100</v>
      </c>
      <c r="E103" s="22">
        <v>6</v>
      </c>
      <c r="F103" s="22">
        <v>6</v>
      </c>
      <c r="G103" s="127">
        <f t="shared" si="3"/>
        <v>5</v>
      </c>
      <c r="H103" s="21">
        <f>G103*summary!$D$26/SUM('K_9.3'!$G$4:$G$117)</f>
        <v>30519.879545454547</v>
      </c>
    </row>
    <row r="104" spans="1:8" s="9" customFormat="1" x14ac:dyDescent="0.2">
      <c r="A104" s="19"/>
      <c r="B104" s="39" t="s">
        <v>246</v>
      </c>
      <c r="C104" s="20" t="s">
        <v>428</v>
      </c>
      <c r="D104" s="21">
        <f t="shared" si="2"/>
        <v>88.888888888888886</v>
      </c>
      <c r="E104" s="22">
        <v>8</v>
      </c>
      <c r="F104" s="22">
        <v>9</v>
      </c>
      <c r="G104" s="127">
        <f t="shared" si="3"/>
        <v>5</v>
      </c>
      <c r="H104" s="21">
        <f>G104*summary!$D$26/SUM('K_9.3'!$G$4:$G$117)</f>
        <v>30519.879545454547</v>
      </c>
    </row>
    <row r="105" spans="1:8" s="9" customFormat="1" x14ac:dyDescent="0.2">
      <c r="A105" s="19"/>
      <c r="B105" s="39" t="s">
        <v>247</v>
      </c>
      <c r="C105" s="20" t="s">
        <v>429</v>
      </c>
      <c r="D105" s="21">
        <f t="shared" si="2"/>
        <v>55.555555555555557</v>
      </c>
      <c r="E105" s="22">
        <v>5</v>
      </c>
      <c r="F105" s="22">
        <v>9</v>
      </c>
      <c r="G105" s="127">
        <f t="shared" si="3"/>
        <v>5</v>
      </c>
      <c r="H105" s="21">
        <f>G105*summary!$D$26/SUM('K_9.3'!$G$4:$G$117)</f>
        <v>30519.879545454547</v>
      </c>
    </row>
    <row r="106" spans="1:8" s="9" customFormat="1" x14ac:dyDescent="0.2">
      <c r="A106" s="19"/>
      <c r="B106" s="39" t="s">
        <v>248</v>
      </c>
      <c r="C106" s="20" t="s">
        <v>430</v>
      </c>
      <c r="D106" s="21">
        <f t="shared" si="2"/>
        <v>100</v>
      </c>
      <c r="E106" s="22">
        <v>4</v>
      </c>
      <c r="F106" s="22">
        <v>4</v>
      </c>
      <c r="G106" s="127">
        <f t="shared" si="3"/>
        <v>5</v>
      </c>
      <c r="H106" s="21">
        <f>G106*summary!$D$26/SUM('K_9.3'!$G$4:$G$117)</f>
        <v>30519.879545454547</v>
      </c>
    </row>
    <row r="107" spans="1:8" s="9" customFormat="1" x14ac:dyDescent="0.2">
      <c r="A107" s="19"/>
      <c r="B107" s="39" t="s">
        <v>249</v>
      </c>
      <c r="C107" s="20" t="s">
        <v>431</v>
      </c>
      <c r="D107" s="21">
        <f t="shared" si="2"/>
        <v>100</v>
      </c>
      <c r="E107" s="22">
        <v>4</v>
      </c>
      <c r="F107" s="22">
        <v>4</v>
      </c>
      <c r="G107" s="127">
        <f t="shared" si="3"/>
        <v>5</v>
      </c>
      <c r="H107" s="21">
        <f>G107*summary!$D$26/SUM('K_9.3'!$G$4:$G$117)</f>
        <v>30519.879545454547</v>
      </c>
    </row>
    <row r="108" spans="1:8" s="9" customFormat="1" x14ac:dyDescent="0.2">
      <c r="A108" s="19"/>
      <c r="B108" s="39" t="s">
        <v>250</v>
      </c>
      <c r="C108" s="20" t="s">
        <v>432</v>
      </c>
      <c r="D108" s="21">
        <f t="shared" si="2"/>
        <v>66.666666666666671</v>
      </c>
      <c r="E108" s="22">
        <v>8</v>
      </c>
      <c r="F108" s="22">
        <v>12</v>
      </c>
      <c r="G108" s="127">
        <f t="shared" si="3"/>
        <v>5</v>
      </c>
      <c r="H108" s="21">
        <f>G108*summary!$D$26/SUM('K_9.3'!$G$4:$G$117)</f>
        <v>30519.879545454547</v>
      </c>
    </row>
    <row r="109" spans="1:8" s="9" customFormat="1" x14ac:dyDescent="0.2">
      <c r="A109" s="19"/>
      <c r="B109" s="39" t="s">
        <v>251</v>
      </c>
      <c r="C109" s="20" t="s">
        <v>433</v>
      </c>
      <c r="D109" s="21">
        <f t="shared" si="2"/>
        <v>50</v>
      </c>
      <c r="E109" s="22">
        <v>3</v>
      </c>
      <c r="F109" s="22">
        <v>6</v>
      </c>
      <c r="G109" s="127">
        <f t="shared" si="3"/>
        <v>5</v>
      </c>
      <c r="H109" s="21">
        <f>G109*summary!$D$26/SUM('K_9.3'!$G$4:$G$117)</f>
        <v>30519.879545454547</v>
      </c>
    </row>
    <row r="110" spans="1:8" s="9" customFormat="1" x14ac:dyDescent="0.2">
      <c r="A110" s="19"/>
      <c r="B110" s="39" t="s">
        <v>252</v>
      </c>
      <c r="C110" s="20" t="s">
        <v>434</v>
      </c>
      <c r="D110" s="21">
        <f t="shared" si="2"/>
        <v>100</v>
      </c>
      <c r="E110" s="22">
        <v>3</v>
      </c>
      <c r="F110" s="22">
        <v>3</v>
      </c>
      <c r="G110" s="127">
        <f t="shared" si="3"/>
        <v>5</v>
      </c>
      <c r="H110" s="21">
        <f>G110*summary!$D$26/SUM('K_9.3'!$G$4:$G$117)</f>
        <v>30519.879545454547</v>
      </c>
    </row>
    <row r="111" spans="1:8" s="9" customFormat="1" x14ac:dyDescent="0.2">
      <c r="A111" s="33"/>
      <c r="B111" s="42" t="s">
        <v>253</v>
      </c>
      <c r="C111" s="34" t="s">
        <v>435</v>
      </c>
      <c r="D111" s="35">
        <f t="shared" si="2"/>
        <v>100</v>
      </c>
      <c r="E111" s="36">
        <v>3</v>
      </c>
      <c r="F111" s="36">
        <v>3</v>
      </c>
      <c r="G111" s="130">
        <f t="shared" si="3"/>
        <v>5</v>
      </c>
      <c r="H111" s="35">
        <f>G111*summary!$D$26/SUM('K_9.3'!$G$4:$G$117)</f>
        <v>30519.879545454547</v>
      </c>
    </row>
    <row r="112" spans="1:8" s="9" customFormat="1" x14ac:dyDescent="0.2">
      <c r="A112" s="15" t="s">
        <v>366</v>
      </c>
      <c r="B112" s="38" t="s">
        <v>254</v>
      </c>
      <c r="C112" s="16" t="s">
        <v>417</v>
      </c>
      <c r="D112" s="17">
        <f>E112*100/F112</f>
        <v>84.615384615384613</v>
      </c>
      <c r="E112" s="18">
        <v>11</v>
      </c>
      <c r="F112" s="18">
        <v>13</v>
      </c>
      <c r="G112" s="126">
        <f t="shared" si="3"/>
        <v>5</v>
      </c>
      <c r="H112" s="17">
        <f>G112*summary!$D$26/SUM('K_9.3'!$G$4:$G$117)</f>
        <v>30519.879545454547</v>
      </c>
    </row>
    <row r="113" spans="1:8" s="9" customFormat="1" x14ac:dyDescent="0.2">
      <c r="A113" s="19"/>
      <c r="B113" s="39" t="s">
        <v>255</v>
      </c>
      <c r="C113" s="20" t="s">
        <v>418</v>
      </c>
      <c r="D113" s="21">
        <f t="shared" ref="D113:D117" si="4">E113*100/F113</f>
        <v>85.714285714285708</v>
      </c>
      <c r="E113" s="22">
        <v>6</v>
      </c>
      <c r="F113" s="22">
        <v>7</v>
      </c>
      <c r="G113" s="127">
        <f t="shared" si="3"/>
        <v>5</v>
      </c>
      <c r="H113" s="21">
        <f>G113*summary!$D$26/SUM('K_9.3'!$G$4:$G$117)</f>
        <v>30519.879545454547</v>
      </c>
    </row>
    <row r="114" spans="1:8" s="9" customFormat="1" x14ac:dyDescent="0.2">
      <c r="A114" s="19"/>
      <c r="B114" s="39" t="s">
        <v>256</v>
      </c>
      <c r="C114" s="20" t="s">
        <v>419</v>
      </c>
      <c r="D114" s="21">
        <f t="shared" si="4"/>
        <v>100</v>
      </c>
      <c r="E114" s="22">
        <v>10</v>
      </c>
      <c r="F114" s="22">
        <v>10</v>
      </c>
      <c r="G114" s="127">
        <f t="shared" si="3"/>
        <v>5</v>
      </c>
      <c r="H114" s="21">
        <f>G114*summary!$D$26/SUM('K_9.3'!$G$4:$G$117)</f>
        <v>30519.879545454547</v>
      </c>
    </row>
    <row r="115" spans="1:8" s="9" customFormat="1" x14ac:dyDescent="0.2">
      <c r="A115" s="19"/>
      <c r="B115" s="39" t="s">
        <v>257</v>
      </c>
      <c r="C115" s="20" t="s">
        <v>420</v>
      </c>
      <c r="D115" s="21">
        <f t="shared" si="4"/>
        <v>100</v>
      </c>
      <c r="E115" s="22">
        <v>8</v>
      </c>
      <c r="F115" s="22">
        <v>8</v>
      </c>
      <c r="G115" s="127">
        <f t="shared" si="3"/>
        <v>5</v>
      </c>
      <c r="H115" s="21">
        <f>G115*summary!$D$26/SUM('K_9.3'!$G$4:$G$117)</f>
        <v>30519.879545454547</v>
      </c>
    </row>
    <row r="116" spans="1:8" s="9" customFormat="1" x14ac:dyDescent="0.2">
      <c r="A116" s="19"/>
      <c r="B116" s="39" t="s">
        <v>258</v>
      </c>
      <c r="C116" s="20" t="s">
        <v>421</v>
      </c>
      <c r="D116" s="21">
        <f t="shared" si="4"/>
        <v>100</v>
      </c>
      <c r="E116" s="22">
        <v>2</v>
      </c>
      <c r="F116" s="22">
        <v>2</v>
      </c>
      <c r="G116" s="127">
        <f t="shared" si="3"/>
        <v>5</v>
      </c>
      <c r="H116" s="21">
        <f>G116*summary!$D$26/SUM('K_9.3'!$G$4:$G$117)</f>
        <v>30519.879545454547</v>
      </c>
    </row>
    <row r="117" spans="1:8" s="9" customFormat="1" x14ac:dyDescent="0.2">
      <c r="A117" s="33"/>
      <c r="B117" s="42" t="s">
        <v>259</v>
      </c>
      <c r="C117" s="34" t="s">
        <v>422</v>
      </c>
      <c r="D117" s="35">
        <f t="shared" si="4"/>
        <v>75</v>
      </c>
      <c r="E117" s="36">
        <v>3</v>
      </c>
      <c r="F117" s="36">
        <v>4</v>
      </c>
      <c r="G117" s="130">
        <f t="shared" si="3"/>
        <v>5</v>
      </c>
      <c r="H117" s="35">
        <f>G117*summary!$D$26/SUM('K_9.3'!$G$4:$G$117)</f>
        <v>30519.879545454547</v>
      </c>
    </row>
    <row r="118" spans="1:8" s="9" customFormat="1" ht="21.75" thickBot="1" x14ac:dyDescent="0.25">
      <c r="B118" s="37"/>
      <c r="D118" s="292" t="s">
        <v>377</v>
      </c>
      <c r="E118" s="292"/>
      <c r="F118" s="292"/>
      <c r="G118" s="292"/>
      <c r="H118" s="11">
        <f>SUM(H4:H117)</f>
        <v>3357186.7499999963</v>
      </c>
    </row>
    <row r="119" spans="1:8" s="9" customFormat="1" ht="21.75" thickTop="1" x14ac:dyDescent="0.2">
      <c r="B119" s="37"/>
      <c r="G119" s="25"/>
    </row>
  </sheetData>
  <mergeCells count="2">
    <mergeCell ref="N18:N25"/>
    <mergeCell ref="D118:G118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O119"/>
  <sheetViews>
    <sheetView topLeftCell="C1" workbookViewId="0">
      <selection activeCell="G4" sqref="G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7" width="9.140625" style="25"/>
    <col min="8" max="8" width="15.7109375" style="9" customWidth="1"/>
    <col min="9" max="9" width="9.140625" style="9"/>
    <col min="10" max="10" width="9.140625" style="10"/>
    <col min="11" max="11" width="11.5703125" style="10" bestFit="1" customWidth="1"/>
    <col min="12" max="13" width="9.140625" style="10"/>
    <col min="14" max="14" width="34.7109375" style="10" customWidth="1"/>
    <col min="15" max="16384" width="9.140625" style="9"/>
  </cols>
  <sheetData>
    <row r="1" spans="1:15" ht="30.75" customHeight="1" x14ac:dyDescent="0.2">
      <c r="A1" s="43" t="s">
        <v>132</v>
      </c>
    </row>
    <row r="2" spans="1:15" x14ac:dyDescent="0.2">
      <c r="B2" s="52" t="s">
        <v>410</v>
      </c>
    </row>
    <row r="3" spans="1:15" s="14" customFormat="1" ht="33" customHeight="1" x14ac:dyDescent="0.2">
      <c r="A3" s="13" t="s">
        <v>134</v>
      </c>
      <c r="B3" s="94" t="s">
        <v>376</v>
      </c>
      <c r="C3" s="13" t="s">
        <v>144</v>
      </c>
      <c r="D3" s="13" t="s">
        <v>282</v>
      </c>
      <c r="E3" s="79" t="s">
        <v>283</v>
      </c>
      <c r="F3" s="13" t="s">
        <v>284</v>
      </c>
      <c r="G3" s="44" t="s">
        <v>261</v>
      </c>
      <c r="H3" s="13" t="s">
        <v>121</v>
      </c>
      <c r="J3" s="10"/>
      <c r="K3" s="10"/>
      <c r="L3" s="10"/>
      <c r="M3" s="10"/>
      <c r="N3" s="10"/>
    </row>
    <row r="4" spans="1:15" x14ac:dyDescent="0.2">
      <c r="A4" s="29" t="s">
        <v>142</v>
      </c>
      <c r="B4" s="95" t="s">
        <v>254</v>
      </c>
      <c r="C4" s="30" t="s">
        <v>417</v>
      </c>
      <c r="D4" s="31">
        <f>E4*100000/F4</f>
        <v>1.7756627661274571</v>
      </c>
      <c r="E4" s="32">
        <v>1</v>
      </c>
      <c r="F4" s="32">
        <v>56317</v>
      </c>
      <c r="G4" s="32" t="str">
        <f>IF(D4&lt;=50,"5",IF(D4&lt;=60,"4",IF(D4&lt;=70,"3",IF(D4&lt;=80,"2","1"))))</f>
        <v>5</v>
      </c>
      <c r="H4" s="31">
        <f>G4*summary!$D$28/'K_10.1'!$O$118</f>
        <v>44882.175802139034</v>
      </c>
      <c r="O4" s="9">
        <v>5</v>
      </c>
    </row>
    <row r="5" spans="1:15" x14ac:dyDescent="0.2">
      <c r="A5" s="19"/>
      <c r="B5" s="96" t="s">
        <v>255</v>
      </c>
      <c r="C5" s="20" t="s">
        <v>418</v>
      </c>
      <c r="D5" s="21">
        <f t="shared" ref="D5:D68" si="0">E5*100000/F5</f>
        <v>0</v>
      </c>
      <c r="E5" s="22">
        <v>0</v>
      </c>
      <c r="F5" s="22">
        <v>12996</v>
      </c>
      <c r="G5" s="22" t="str">
        <f t="shared" ref="G5:G68" si="1">IF(D5&lt;=50,"5",IF(D5&lt;=60,"4",IF(D5&lt;=70,"3",IF(D5&lt;=80,"2","1"))))</f>
        <v>5</v>
      </c>
      <c r="H5" s="21">
        <f>G5*summary!$D$28/'K_10.1'!$O$118</f>
        <v>44882.175802139034</v>
      </c>
      <c r="O5" s="9">
        <v>5</v>
      </c>
    </row>
    <row r="6" spans="1:15" x14ac:dyDescent="0.2">
      <c r="A6" s="19"/>
      <c r="B6" s="96" t="s">
        <v>256</v>
      </c>
      <c r="C6" s="20" t="s">
        <v>419</v>
      </c>
      <c r="D6" s="21">
        <f t="shared" si="0"/>
        <v>34.550576728857706</v>
      </c>
      <c r="E6" s="22">
        <v>13</v>
      </c>
      <c r="F6" s="22">
        <v>37626</v>
      </c>
      <c r="G6" s="22" t="str">
        <f t="shared" si="1"/>
        <v>5</v>
      </c>
      <c r="H6" s="21">
        <f>G6*summary!$D$28/'K_10.1'!$O$118</f>
        <v>44882.175802139034</v>
      </c>
      <c r="O6" s="9">
        <v>5</v>
      </c>
    </row>
    <row r="7" spans="1:15" x14ac:dyDescent="0.2">
      <c r="A7" s="19"/>
      <c r="B7" s="96" t="s">
        <v>257</v>
      </c>
      <c r="C7" s="20" t="s">
        <v>420</v>
      </c>
      <c r="D7" s="21">
        <f t="shared" si="0"/>
        <v>0</v>
      </c>
      <c r="E7" s="22">
        <v>0</v>
      </c>
      <c r="F7" s="22">
        <v>24506</v>
      </c>
      <c r="G7" s="22" t="str">
        <f t="shared" si="1"/>
        <v>5</v>
      </c>
      <c r="H7" s="21">
        <f>G7*summary!$D$28/'K_10.1'!$O$118</f>
        <v>44882.175802139034</v>
      </c>
      <c r="O7" s="9">
        <v>5</v>
      </c>
    </row>
    <row r="8" spans="1:15" x14ac:dyDescent="0.2">
      <c r="A8" s="19"/>
      <c r="B8" s="96" t="s">
        <v>258</v>
      </c>
      <c r="C8" s="20" t="s">
        <v>421</v>
      </c>
      <c r="D8" s="21">
        <f t="shared" si="0"/>
        <v>0</v>
      </c>
      <c r="E8" s="22">
        <v>0</v>
      </c>
      <c r="F8" s="22">
        <v>4624</v>
      </c>
      <c r="G8" s="22" t="str">
        <f t="shared" si="1"/>
        <v>5</v>
      </c>
      <c r="H8" s="21">
        <f>G8*summary!$D$28/'K_10.1'!$O$118</f>
        <v>44882.175802139034</v>
      </c>
      <c r="O8" s="9">
        <v>5</v>
      </c>
    </row>
    <row r="9" spans="1:15" x14ac:dyDescent="0.2">
      <c r="A9" s="33"/>
      <c r="B9" s="97" t="s">
        <v>259</v>
      </c>
      <c r="C9" s="34" t="s">
        <v>422</v>
      </c>
      <c r="D9" s="35">
        <f t="shared" si="0"/>
        <v>0</v>
      </c>
      <c r="E9" s="36">
        <v>0</v>
      </c>
      <c r="F9" s="36">
        <v>15369</v>
      </c>
      <c r="G9" s="36" t="str">
        <f t="shared" si="1"/>
        <v>5</v>
      </c>
      <c r="H9" s="35">
        <f>G9*summary!$D$28/'K_10.1'!$O$118</f>
        <v>44882.175802139034</v>
      </c>
      <c r="O9" s="9">
        <v>5</v>
      </c>
    </row>
    <row r="10" spans="1:15" x14ac:dyDescent="0.2">
      <c r="A10" s="82" t="s">
        <v>135</v>
      </c>
      <c r="B10" s="95" t="s">
        <v>146</v>
      </c>
      <c r="C10" s="30" t="s">
        <v>436</v>
      </c>
      <c r="D10" s="31">
        <f t="shared" si="0"/>
        <v>16.375519561521383</v>
      </c>
      <c r="E10" s="32">
        <v>34</v>
      </c>
      <c r="F10" s="32">
        <v>207627</v>
      </c>
      <c r="G10" s="32" t="str">
        <f t="shared" si="1"/>
        <v>5</v>
      </c>
      <c r="H10" s="31">
        <f>G10*summary!$D$28/'K_10.1'!$O$118</f>
        <v>44882.175802139034</v>
      </c>
      <c r="O10" s="9">
        <v>5</v>
      </c>
    </row>
    <row r="11" spans="1:15" x14ac:dyDescent="0.2">
      <c r="A11" s="80"/>
      <c r="B11" s="96" t="s">
        <v>147</v>
      </c>
      <c r="C11" s="20" t="s">
        <v>437</v>
      </c>
      <c r="D11" s="21">
        <f t="shared" si="0"/>
        <v>23.040509404717021</v>
      </c>
      <c r="E11" s="22">
        <v>11</v>
      </c>
      <c r="F11" s="22">
        <v>47742</v>
      </c>
      <c r="G11" s="22" t="str">
        <f t="shared" si="1"/>
        <v>5</v>
      </c>
      <c r="H11" s="21">
        <f>G11*summary!$D$28/'K_10.1'!$O$118</f>
        <v>44882.175802139034</v>
      </c>
      <c r="O11" s="9">
        <v>5</v>
      </c>
    </row>
    <row r="12" spans="1:15" x14ac:dyDescent="0.2">
      <c r="A12" s="80"/>
      <c r="B12" s="96" t="s">
        <v>148</v>
      </c>
      <c r="C12" s="20" t="s">
        <v>438</v>
      </c>
      <c r="D12" s="21">
        <f t="shared" si="0"/>
        <v>3.4150089643985315</v>
      </c>
      <c r="E12" s="22">
        <v>2</v>
      </c>
      <c r="F12" s="22">
        <v>58565</v>
      </c>
      <c r="G12" s="22" t="str">
        <f t="shared" si="1"/>
        <v>5</v>
      </c>
      <c r="H12" s="21">
        <f>G12*summary!$D$28/'K_10.1'!$O$118</f>
        <v>44882.175802139034</v>
      </c>
      <c r="O12" s="9">
        <v>5</v>
      </c>
    </row>
    <row r="13" spans="1:15" x14ac:dyDescent="0.2">
      <c r="A13" s="80"/>
      <c r="B13" s="96" t="s">
        <v>149</v>
      </c>
      <c r="C13" s="20" t="s">
        <v>439</v>
      </c>
      <c r="D13" s="21">
        <f t="shared" si="0"/>
        <v>18.907990807807547</v>
      </c>
      <c r="E13" s="22">
        <v>13</v>
      </c>
      <c r="F13" s="22">
        <v>68754</v>
      </c>
      <c r="G13" s="22" t="str">
        <f t="shared" si="1"/>
        <v>5</v>
      </c>
      <c r="H13" s="21">
        <f>G13*summary!$D$28/'K_10.1'!$O$118</f>
        <v>44882.175802139034</v>
      </c>
      <c r="J13" s="23" t="s">
        <v>373</v>
      </c>
      <c r="K13" s="24">
        <f>AVERAGE(D14:D123)</f>
        <v>8.1766728509467477</v>
      </c>
      <c r="L13" s="9"/>
      <c r="M13" s="9"/>
      <c r="N13" s="9"/>
      <c r="O13" s="9">
        <v>5</v>
      </c>
    </row>
    <row r="14" spans="1:15" x14ac:dyDescent="0.2">
      <c r="A14" s="80"/>
      <c r="B14" s="96" t="s">
        <v>150</v>
      </c>
      <c r="C14" s="20" t="s">
        <v>440</v>
      </c>
      <c r="D14" s="21">
        <f t="shared" si="0"/>
        <v>2.254791431792559</v>
      </c>
      <c r="E14" s="22">
        <v>1</v>
      </c>
      <c r="F14" s="22">
        <v>44350</v>
      </c>
      <c r="G14" s="22" t="str">
        <f t="shared" si="1"/>
        <v>5</v>
      </c>
      <c r="H14" s="21">
        <f>G14*summary!$D$28/'K_10.1'!$O$118</f>
        <v>44882.175802139034</v>
      </c>
      <c r="J14" s="23" t="s">
        <v>374</v>
      </c>
      <c r="K14" s="24">
        <f>STDEV(D14:D117)</f>
        <v>16.434387343116349</v>
      </c>
      <c r="L14" s="9"/>
      <c r="M14" s="9"/>
      <c r="N14" s="9"/>
      <c r="O14" s="9">
        <v>5</v>
      </c>
    </row>
    <row r="15" spans="1:15" x14ac:dyDescent="0.2">
      <c r="A15" s="80"/>
      <c r="B15" s="96" t="s">
        <v>151</v>
      </c>
      <c r="C15" s="20" t="s">
        <v>441</v>
      </c>
      <c r="D15" s="21">
        <f t="shared" si="0"/>
        <v>3.2698438649554484</v>
      </c>
      <c r="E15" s="22">
        <v>2</v>
      </c>
      <c r="F15" s="22">
        <v>61165</v>
      </c>
      <c r="G15" s="22" t="str">
        <f t="shared" si="1"/>
        <v>5</v>
      </c>
      <c r="H15" s="21">
        <f>G15*summary!$D$28/'K_10.1'!$O$118</f>
        <v>44882.175802139034</v>
      </c>
      <c r="J15" s="23" t="s">
        <v>375</v>
      </c>
      <c r="K15" s="24">
        <f>K14/2</f>
        <v>8.2171936715581744</v>
      </c>
      <c r="L15" s="9"/>
      <c r="M15" s="9"/>
      <c r="N15" s="9"/>
      <c r="O15" s="9">
        <v>5</v>
      </c>
    </row>
    <row r="16" spans="1:15" x14ac:dyDescent="0.2">
      <c r="A16" s="80"/>
      <c r="B16" s="96" t="s">
        <v>152</v>
      </c>
      <c r="C16" s="20" t="s">
        <v>442</v>
      </c>
      <c r="D16" s="21">
        <f t="shared" si="0"/>
        <v>0</v>
      </c>
      <c r="E16" s="22">
        <v>0</v>
      </c>
      <c r="F16" s="22">
        <v>42698</v>
      </c>
      <c r="G16" s="22" t="str">
        <f t="shared" si="1"/>
        <v>5</v>
      </c>
      <c r="H16" s="21">
        <f>G16*summary!$D$28/'K_10.1'!$O$118</f>
        <v>44882.175802139034</v>
      </c>
      <c r="J16" s="9"/>
      <c r="K16" s="9"/>
      <c r="L16" s="9"/>
      <c r="M16" s="9"/>
      <c r="N16" s="9"/>
      <c r="O16" s="9">
        <v>5</v>
      </c>
    </row>
    <row r="17" spans="1:15" x14ac:dyDescent="0.2">
      <c r="A17" s="80"/>
      <c r="B17" s="96" t="s">
        <v>153</v>
      </c>
      <c r="C17" s="20" t="s">
        <v>443</v>
      </c>
      <c r="D17" s="21">
        <f t="shared" si="0"/>
        <v>0</v>
      </c>
      <c r="E17" s="22">
        <v>0</v>
      </c>
      <c r="F17" s="22">
        <v>4082</v>
      </c>
      <c r="G17" s="22" t="str">
        <f t="shared" si="1"/>
        <v>5</v>
      </c>
      <c r="H17" s="21">
        <f>G17*summary!$D$28/'K_10.1'!$O$118</f>
        <v>44882.175802139034</v>
      </c>
      <c r="J17" s="9"/>
      <c r="K17" s="9"/>
      <c r="L17" s="9"/>
      <c r="M17" s="9"/>
      <c r="N17" s="9"/>
      <c r="O17" s="9">
        <v>5</v>
      </c>
    </row>
    <row r="18" spans="1:15" x14ac:dyDescent="0.2">
      <c r="A18" s="80"/>
      <c r="B18" s="96" t="s">
        <v>154</v>
      </c>
      <c r="C18" s="20" t="s">
        <v>444</v>
      </c>
      <c r="D18" s="21">
        <f t="shared" si="0"/>
        <v>0</v>
      </c>
      <c r="E18" s="22">
        <v>0</v>
      </c>
      <c r="F18" s="22">
        <v>10255</v>
      </c>
      <c r="G18" s="22" t="str">
        <f t="shared" si="1"/>
        <v>5</v>
      </c>
      <c r="H18" s="21">
        <f>G18*summary!$D$28/'K_10.1'!$O$118</f>
        <v>44882.175802139034</v>
      </c>
      <c r="J18" s="9">
        <v>5</v>
      </c>
      <c r="K18" s="25" t="s">
        <v>540</v>
      </c>
      <c r="L18" s="9"/>
      <c r="M18" s="9"/>
      <c r="N18" s="289" t="s">
        <v>378</v>
      </c>
      <c r="O18" s="9">
        <v>5</v>
      </c>
    </row>
    <row r="19" spans="1:15" x14ac:dyDescent="0.2">
      <c r="A19" s="80"/>
      <c r="B19" s="96" t="s">
        <v>155</v>
      </c>
      <c r="C19" s="20" t="s">
        <v>445</v>
      </c>
      <c r="D19" s="21">
        <f t="shared" si="0"/>
        <v>0</v>
      </c>
      <c r="E19" s="22">
        <v>0</v>
      </c>
      <c r="F19" s="22">
        <v>11796</v>
      </c>
      <c r="G19" s="22" t="str">
        <f t="shared" si="1"/>
        <v>5</v>
      </c>
      <c r="H19" s="21">
        <f>G19*summary!$D$28/'K_10.1'!$O$118</f>
        <v>44882.175802139034</v>
      </c>
      <c r="J19" s="9">
        <v>4</v>
      </c>
      <c r="K19" s="25" t="s">
        <v>539</v>
      </c>
      <c r="L19" s="9"/>
      <c r="M19" s="9"/>
      <c r="N19" s="289"/>
      <c r="O19" s="9">
        <v>5</v>
      </c>
    </row>
    <row r="20" spans="1:15" x14ac:dyDescent="0.2">
      <c r="A20" s="80"/>
      <c r="B20" s="96" t="s">
        <v>156</v>
      </c>
      <c r="C20" s="20" t="s">
        <v>446</v>
      </c>
      <c r="D20" s="21">
        <f t="shared" si="0"/>
        <v>18.367159518780422</v>
      </c>
      <c r="E20" s="22">
        <v>2</v>
      </c>
      <c r="F20" s="22">
        <v>10889</v>
      </c>
      <c r="G20" s="22" t="str">
        <f t="shared" si="1"/>
        <v>5</v>
      </c>
      <c r="H20" s="21">
        <f>G20*summary!$D$28/'K_10.1'!$O$118</f>
        <v>44882.175802139034</v>
      </c>
      <c r="J20" s="9">
        <v>3</v>
      </c>
      <c r="K20" s="25" t="s">
        <v>538</v>
      </c>
      <c r="L20" s="9"/>
      <c r="M20" s="9"/>
      <c r="N20" s="289"/>
      <c r="O20" s="9">
        <v>5</v>
      </c>
    </row>
    <row r="21" spans="1:15" x14ac:dyDescent="0.2">
      <c r="A21" s="80"/>
      <c r="B21" s="96" t="s">
        <v>157</v>
      </c>
      <c r="C21" s="20" t="s">
        <v>447</v>
      </c>
      <c r="D21" s="21">
        <f t="shared" si="0"/>
        <v>0</v>
      </c>
      <c r="E21" s="22">
        <v>0</v>
      </c>
      <c r="F21" s="22">
        <v>16145</v>
      </c>
      <c r="G21" s="22" t="str">
        <f t="shared" si="1"/>
        <v>5</v>
      </c>
      <c r="H21" s="21">
        <f>G21*summary!$D$28/'K_10.1'!$O$118</f>
        <v>44882.175802139034</v>
      </c>
      <c r="J21" s="9">
        <v>2</v>
      </c>
      <c r="K21" s="25" t="s">
        <v>541</v>
      </c>
      <c r="L21" s="9"/>
      <c r="M21" s="9"/>
      <c r="N21" s="289"/>
      <c r="O21" s="9">
        <v>5</v>
      </c>
    </row>
    <row r="22" spans="1:15" x14ac:dyDescent="0.2">
      <c r="A22" s="80"/>
      <c r="B22" s="96" t="s">
        <v>158</v>
      </c>
      <c r="C22" s="20" t="s">
        <v>534</v>
      </c>
      <c r="D22" s="21">
        <f t="shared" si="0"/>
        <v>0</v>
      </c>
      <c r="E22" s="22">
        <v>0</v>
      </c>
      <c r="F22" s="22">
        <v>8354</v>
      </c>
      <c r="G22" s="22" t="str">
        <f t="shared" si="1"/>
        <v>5</v>
      </c>
      <c r="H22" s="21">
        <f>G22*summary!$D$28/'K_10.1'!$O$118</f>
        <v>44882.175802139034</v>
      </c>
      <c r="J22" s="9">
        <v>1</v>
      </c>
      <c r="K22" s="25" t="s">
        <v>542</v>
      </c>
      <c r="L22" s="9"/>
      <c r="M22" s="9"/>
      <c r="N22" s="289"/>
      <c r="O22" s="9">
        <v>5</v>
      </c>
    </row>
    <row r="23" spans="1:15" x14ac:dyDescent="0.2">
      <c r="A23" s="80"/>
      <c r="B23" s="96" t="s">
        <v>159</v>
      </c>
      <c r="C23" s="20" t="s">
        <v>448</v>
      </c>
      <c r="D23" s="21">
        <f t="shared" si="0"/>
        <v>0</v>
      </c>
      <c r="E23" s="22">
        <v>0</v>
      </c>
      <c r="F23" s="22">
        <v>10725</v>
      </c>
      <c r="G23" s="22" t="str">
        <f t="shared" si="1"/>
        <v>5</v>
      </c>
      <c r="H23" s="21">
        <f>G23*summary!$D$28/'K_10.1'!$O$118</f>
        <v>44882.175802139034</v>
      </c>
      <c r="J23" s="9"/>
      <c r="K23" s="9"/>
      <c r="L23" s="9"/>
      <c r="M23" s="9"/>
      <c r="N23" s="289"/>
      <c r="O23" s="9">
        <v>5</v>
      </c>
    </row>
    <row r="24" spans="1:15" x14ac:dyDescent="0.2">
      <c r="A24" s="80"/>
      <c r="B24" s="96" t="s">
        <v>160</v>
      </c>
      <c r="C24" s="20" t="s">
        <v>449</v>
      </c>
      <c r="D24" s="21">
        <f t="shared" si="0"/>
        <v>16.329196603527105</v>
      </c>
      <c r="E24" s="22">
        <v>1</v>
      </c>
      <c r="F24" s="22">
        <v>6124</v>
      </c>
      <c r="G24" s="22" t="str">
        <f t="shared" si="1"/>
        <v>5</v>
      </c>
      <c r="H24" s="21">
        <f>G24*summary!$D$28/'K_10.1'!$O$118</f>
        <v>44882.175802139034</v>
      </c>
      <c r="J24" s="9"/>
      <c r="K24" s="9"/>
      <c r="L24" s="9"/>
      <c r="M24" s="9"/>
      <c r="N24" s="289"/>
      <c r="O24" s="9">
        <v>5</v>
      </c>
    </row>
    <row r="25" spans="1:15" x14ac:dyDescent="0.2">
      <c r="A25" s="80"/>
      <c r="B25" s="96" t="s">
        <v>161</v>
      </c>
      <c r="C25" s="20" t="s">
        <v>450</v>
      </c>
      <c r="D25" s="21">
        <f t="shared" si="0"/>
        <v>0</v>
      </c>
      <c r="E25" s="22">
        <v>0</v>
      </c>
      <c r="F25" s="22">
        <v>8425</v>
      </c>
      <c r="G25" s="22" t="str">
        <f t="shared" si="1"/>
        <v>5</v>
      </c>
      <c r="H25" s="21">
        <f>G25*summary!$D$28/'K_10.1'!$O$118</f>
        <v>44882.175802139034</v>
      </c>
      <c r="J25" s="9"/>
      <c r="K25" s="9"/>
      <c r="L25" s="9"/>
      <c r="M25" s="9"/>
      <c r="N25" s="289"/>
      <c r="O25" s="9">
        <v>5</v>
      </c>
    </row>
    <row r="26" spans="1:15" x14ac:dyDescent="0.2">
      <c r="A26" s="80"/>
      <c r="B26" s="96" t="s">
        <v>162</v>
      </c>
      <c r="C26" s="20" t="s">
        <v>451</v>
      </c>
      <c r="D26" s="21">
        <f t="shared" si="0"/>
        <v>0</v>
      </c>
      <c r="E26" s="22">
        <v>0</v>
      </c>
      <c r="F26" s="22">
        <v>10828</v>
      </c>
      <c r="G26" s="22" t="str">
        <f t="shared" si="1"/>
        <v>5</v>
      </c>
      <c r="H26" s="21">
        <f>G26*summary!$D$28/'K_10.1'!$O$118</f>
        <v>44882.175802139034</v>
      </c>
      <c r="O26" s="9">
        <v>5</v>
      </c>
    </row>
    <row r="27" spans="1:15" x14ac:dyDescent="0.2">
      <c r="A27" s="80"/>
      <c r="B27" s="96" t="s">
        <v>163</v>
      </c>
      <c r="C27" s="20" t="s">
        <v>452</v>
      </c>
      <c r="D27" s="21">
        <f t="shared" si="0"/>
        <v>47.318611987381701</v>
      </c>
      <c r="E27" s="22">
        <v>6</v>
      </c>
      <c r="F27" s="22">
        <v>12680</v>
      </c>
      <c r="G27" s="22" t="str">
        <f t="shared" si="1"/>
        <v>5</v>
      </c>
      <c r="H27" s="21">
        <f>G27*summary!$D$28/'K_10.1'!$O$118</f>
        <v>44882.175802139034</v>
      </c>
      <c r="O27" s="9">
        <v>5</v>
      </c>
    </row>
    <row r="28" spans="1:15" x14ac:dyDescent="0.2">
      <c r="A28" s="83"/>
      <c r="B28" s="96" t="s">
        <v>164</v>
      </c>
      <c r="C28" s="20" t="s">
        <v>535</v>
      </c>
      <c r="D28" s="21">
        <f t="shared" si="0"/>
        <v>0</v>
      </c>
      <c r="E28" s="22">
        <v>0</v>
      </c>
      <c r="F28" s="22">
        <v>10666</v>
      </c>
      <c r="G28" s="22" t="str">
        <f t="shared" si="1"/>
        <v>5</v>
      </c>
      <c r="H28" s="21">
        <f>G28*summary!$D$28/'K_10.1'!$O$118</f>
        <v>44882.175802139034</v>
      </c>
      <c r="O28" s="9">
        <v>5</v>
      </c>
    </row>
    <row r="29" spans="1:15" x14ac:dyDescent="0.2">
      <c r="A29" s="80"/>
      <c r="B29" s="96" t="s">
        <v>165</v>
      </c>
      <c r="C29" s="20" t="s">
        <v>453</v>
      </c>
      <c r="D29" s="21">
        <f t="shared" si="0"/>
        <v>13.217023526301876</v>
      </c>
      <c r="E29" s="22">
        <v>1</v>
      </c>
      <c r="F29" s="22">
        <v>7566</v>
      </c>
      <c r="G29" s="22" t="str">
        <f t="shared" si="1"/>
        <v>5</v>
      </c>
      <c r="H29" s="21">
        <f>G29*summary!$D$28/'K_10.1'!$O$118</f>
        <v>44882.175802139034</v>
      </c>
      <c r="O29" s="9">
        <v>5</v>
      </c>
    </row>
    <row r="30" spans="1:15" x14ac:dyDescent="0.2">
      <c r="A30" s="80"/>
      <c r="B30" s="96" t="s">
        <v>166</v>
      </c>
      <c r="C30" s="20" t="s">
        <v>454</v>
      </c>
      <c r="D30" s="21">
        <f t="shared" si="0"/>
        <v>0</v>
      </c>
      <c r="E30" s="22">
        <v>0</v>
      </c>
      <c r="F30" s="22">
        <v>18347</v>
      </c>
      <c r="G30" s="22" t="str">
        <f t="shared" si="1"/>
        <v>5</v>
      </c>
      <c r="H30" s="21">
        <f>G30*summary!$D$28/'K_10.1'!$O$118</f>
        <v>44882.175802139034</v>
      </c>
      <c r="O30" s="9">
        <v>5</v>
      </c>
    </row>
    <row r="31" spans="1:15" x14ac:dyDescent="0.2">
      <c r="A31" s="80"/>
      <c r="B31" s="96" t="s">
        <v>167</v>
      </c>
      <c r="C31" s="20" t="s">
        <v>455</v>
      </c>
      <c r="D31" s="21">
        <f t="shared" si="0"/>
        <v>10.853049706967658</v>
      </c>
      <c r="E31" s="22">
        <v>1</v>
      </c>
      <c r="F31" s="22">
        <v>9214</v>
      </c>
      <c r="G31" s="22" t="str">
        <f t="shared" si="1"/>
        <v>5</v>
      </c>
      <c r="H31" s="21">
        <f>G31*summary!$D$28/'K_10.1'!$O$118</f>
        <v>44882.175802139034</v>
      </c>
      <c r="O31" s="9">
        <v>5</v>
      </c>
    </row>
    <row r="32" spans="1:15" x14ac:dyDescent="0.2">
      <c r="A32" s="80"/>
      <c r="B32" s="96" t="s">
        <v>168</v>
      </c>
      <c r="C32" s="20" t="s">
        <v>456</v>
      </c>
      <c r="D32" s="21">
        <f t="shared" si="0"/>
        <v>0</v>
      </c>
      <c r="E32" s="22">
        <v>0</v>
      </c>
      <c r="F32" s="22">
        <v>1267</v>
      </c>
      <c r="G32" s="22" t="str">
        <f t="shared" si="1"/>
        <v>5</v>
      </c>
      <c r="H32" s="21">
        <f>G32*summary!$D$28/'K_10.1'!$O$118</f>
        <v>44882.175802139034</v>
      </c>
      <c r="O32" s="9">
        <v>5</v>
      </c>
    </row>
    <row r="33" spans="1:15" x14ac:dyDescent="0.2">
      <c r="A33" s="81"/>
      <c r="B33" s="97" t="s">
        <v>169</v>
      </c>
      <c r="C33" s="34" t="s">
        <v>457</v>
      </c>
      <c r="D33" s="35">
        <f t="shared" si="0"/>
        <v>8.1327260897852955</v>
      </c>
      <c r="E33" s="36">
        <v>1</v>
      </c>
      <c r="F33" s="36">
        <v>12296</v>
      </c>
      <c r="G33" s="36" t="str">
        <f t="shared" si="1"/>
        <v>5</v>
      </c>
      <c r="H33" s="35">
        <f>G33*summary!$D$28/'K_10.1'!$O$118</f>
        <v>44882.175802139034</v>
      </c>
      <c r="J33" s="9"/>
      <c r="K33" s="9"/>
      <c r="L33" s="9"/>
      <c r="M33" s="9"/>
      <c r="N33" s="9"/>
      <c r="O33" s="9">
        <v>5</v>
      </c>
    </row>
    <row r="34" spans="1:15" x14ac:dyDescent="0.2">
      <c r="A34" s="82" t="s">
        <v>136</v>
      </c>
      <c r="B34" s="95" t="s">
        <v>170</v>
      </c>
      <c r="C34" s="30" t="s">
        <v>458</v>
      </c>
      <c r="D34" s="31">
        <f t="shared" si="0"/>
        <v>9.9373944151843379</v>
      </c>
      <c r="E34" s="32">
        <v>1</v>
      </c>
      <c r="F34" s="32">
        <v>10063</v>
      </c>
      <c r="G34" s="32" t="str">
        <f t="shared" si="1"/>
        <v>5</v>
      </c>
      <c r="H34" s="31">
        <f>G34*summary!$D$28/'K_10.1'!$O$118</f>
        <v>44882.175802139034</v>
      </c>
      <c r="J34" s="9"/>
      <c r="K34" s="9"/>
      <c r="L34" s="9"/>
      <c r="M34" s="9"/>
      <c r="N34" s="9"/>
      <c r="O34" s="9">
        <v>5</v>
      </c>
    </row>
    <row r="35" spans="1:15" x14ac:dyDescent="0.2">
      <c r="A35" s="80"/>
      <c r="B35" s="96" t="s">
        <v>171</v>
      </c>
      <c r="C35" s="20" t="s">
        <v>459</v>
      </c>
      <c r="D35" s="21">
        <f t="shared" si="0"/>
        <v>0.83090294222731842</v>
      </c>
      <c r="E35" s="22">
        <v>1</v>
      </c>
      <c r="F35" s="22">
        <v>120351</v>
      </c>
      <c r="G35" s="22" t="str">
        <f t="shared" si="1"/>
        <v>5</v>
      </c>
      <c r="H35" s="21">
        <f>G35*summary!$D$28/'K_10.1'!$O$118</f>
        <v>44882.175802139034</v>
      </c>
      <c r="J35" s="9"/>
      <c r="K35" s="9"/>
      <c r="L35" s="9"/>
      <c r="M35" s="9"/>
      <c r="N35" s="9"/>
      <c r="O35" s="9">
        <v>5</v>
      </c>
    </row>
    <row r="36" spans="1:15" x14ac:dyDescent="0.2">
      <c r="A36" s="80"/>
      <c r="B36" s="96" t="s">
        <v>172</v>
      </c>
      <c r="C36" s="20" t="s">
        <v>460</v>
      </c>
      <c r="D36" s="21">
        <f t="shared" si="0"/>
        <v>27.474496499988053</v>
      </c>
      <c r="E36" s="22">
        <v>23</v>
      </c>
      <c r="F36" s="22">
        <v>83714</v>
      </c>
      <c r="G36" s="22" t="str">
        <f t="shared" si="1"/>
        <v>5</v>
      </c>
      <c r="H36" s="21">
        <f>G36*summary!$D$28/'K_10.1'!$O$118</f>
        <v>44882.175802139034</v>
      </c>
      <c r="J36" s="9"/>
      <c r="K36" s="9"/>
      <c r="L36" s="9"/>
      <c r="M36" s="9"/>
      <c r="N36" s="9"/>
      <c r="O36" s="9">
        <v>5</v>
      </c>
    </row>
    <row r="37" spans="1:15" x14ac:dyDescent="0.2">
      <c r="A37" s="80"/>
      <c r="B37" s="96" t="s">
        <v>173</v>
      </c>
      <c r="C37" s="20" t="s">
        <v>461</v>
      </c>
      <c r="D37" s="21">
        <f t="shared" si="0"/>
        <v>0</v>
      </c>
      <c r="E37" s="22">
        <v>0</v>
      </c>
      <c r="F37" s="22">
        <v>67778</v>
      </c>
      <c r="G37" s="22" t="str">
        <f t="shared" si="1"/>
        <v>5</v>
      </c>
      <c r="H37" s="21">
        <f>G37*summary!$D$28/'K_10.1'!$O$118</f>
        <v>44882.175802139034</v>
      </c>
      <c r="J37" s="9"/>
      <c r="K37" s="9"/>
      <c r="L37" s="9"/>
      <c r="M37" s="9"/>
      <c r="N37" s="9"/>
      <c r="O37" s="9">
        <v>5</v>
      </c>
    </row>
    <row r="38" spans="1:15" x14ac:dyDescent="0.2">
      <c r="A38" s="80"/>
      <c r="B38" s="96" t="s">
        <v>174</v>
      </c>
      <c r="C38" s="20" t="s">
        <v>462</v>
      </c>
      <c r="D38" s="21">
        <f t="shared" si="0"/>
        <v>5.1123001942674078</v>
      </c>
      <c r="E38" s="22">
        <v>3</v>
      </c>
      <c r="F38" s="22">
        <v>58682</v>
      </c>
      <c r="G38" s="22" t="str">
        <f t="shared" si="1"/>
        <v>5</v>
      </c>
      <c r="H38" s="21">
        <f>G38*summary!$D$28/'K_10.1'!$O$118</f>
        <v>44882.175802139034</v>
      </c>
      <c r="J38" s="9"/>
      <c r="K38" s="9"/>
      <c r="L38" s="9"/>
      <c r="M38" s="9"/>
      <c r="N38" s="9"/>
      <c r="O38" s="9">
        <v>5</v>
      </c>
    </row>
    <row r="39" spans="1:15" x14ac:dyDescent="0.2">
      <c r="A39" s="80"/>
      <c r="B39" s="96" t="s">
        <v>175</v>
      </c>
      <c r="C39" s="20" t="s">
        <v>463</v>
      </c>
      <c r="D39" s="21">
        <f t="shared" si="0"/>
        <v>22.571907648652136</v>
      </c>
      <c r="E39" s="22">
        <v>7</v>
      </c>
      <c r="F39" s="22">
        <v>31012</v>
      </c>
      <c r="G39" s="22" t="str">
        <f t="shared" si="1"/>
        <v>5</v>
      </c>
      <c r="H39" s="21">
        <f>G39*summary!$D$28/'K_10.1'!$O$118</f>
        <v>44882.175802139034</v>
      </c>
      <c r="J39" s="9"/>
      <c r="K39" s="9"/>
      <c r="L39" s="9"/>
      <c r="M39" s="9"/>
      <c r="N39" s="9"/>
      <c r="O39" s="9">
        <v>5</v>
      </c>
    </row>
    <row r="40" spans="1:15" x14ac:dyDescent="0.2">
      <c r="A40" s="80"/>
      <c r="B40" s="96" t="s">
        <v>176</v>
      </c>
      <c r="C40" s="20" t="s">
        <v>464</v>
      </c>
      <c r="D40" s="21">
        <f t="shared" si="0"/>
        <v>4.0637191157347203</v>
      </c>
      <c r="E40" s="22">
        <v>1</v>
      </c>
      <c r="F40" s="22">
        <v>24608</v>
      </c>
      <c r="G40" s="22" t="str">
        <f t="shared" si="1"/>
        <v>5</v>
      </c>
      <c r="H40" s="21">
        <f>G40*summary!$D$28/'K_10.1'!$O$118</f>
        <v>44882.175802139034</v>
      </c>
      <c r="J40" s="9"/>
      <c r="K40" s="9"/>
      <c r="L40" s="9"/>
      <c r="M40" s="9"/>
      <c r="N40" s="9"/>
      <c r="O40" s="9">
        <v>5</v>
      </c>
    </row>
    <row r="41" spans="1:15" x14ac:dyDescent="0.2">
      <c r="A41" s="80"/>
      <c r="B41" s="96" t="s">
        <v>177</v>
      </c>
      <c r="C41" s="20" t="s">
        <v>465</v>
      </c>
      <c r="D41" s="21">
        <f t="shared" si="0"/>
        <v>3.6062026685899746</v>
      </c>
      <c r="E41" s="22">
        <v>2</v>
      </c>
      <c r="F41" s="22">
        <v>55460</v>
      </c>
      <c r="G41" s="22" t="str">
        <f t="shared" si="1"/>
        <v>5</v>
      </c>
      <c r="H41" s="21">
        <f>G41*summary!$D$28/'K_10.1'!$O$118</f>
        <v>44882.175802139034</v>
      </c>
      <c r="J41" s="9"/>
      <c r="K41" s="9"/>
      <c r="L41" s="9"/>
      <c r="M41" s="9"/>
      <c r="N41" s="9"/>
      <c r="O41" s="9">
        <v>5</v>
      </c>
    </row>
    <row r="42" spans="1:15" x14ac:dyDescent="0.2">
      <c r="A42" s="80"/>
      <c r="B42" s="96" t="s">
        <v>178</v>
      </c>
      <c r="C42" s="20" t="s">
        <v>466</v>
      </c>
      <c r="D42" s="21">
        <f t="shared" si="0"/>
        <v>0</v>
      </c>
      <c r="E42" s="22">
        <v>0</v>
      </c>
      <c r="F42" s="22">
        <v>21763</v>
      </c>
      <c r="G42" s="22" t="str">
        <f t="shared" si="1"/>
        <v>5</v>
      </c>
      <c r="H42" s="21">
        <f>G42*summary!$D$28/'K_10.1'!$O$118</f>
        <v>44882.175802139034</v>
      </c>
      <c r="J42" s="9"/>
      <c r="K42" s="9"/>
      <c r="L42" s="9"/>
      <c r="M42" s="9"/>
      <c r="N42" s="9"/>
      <c r="O42" s="9">
        <v>5</v>
      </c>
    </row>
    <row r="43" spans="1:15" x14ac:dyDescent="0.2">
      <c r="A43" s="80"/>
      <c r="B43" s="96" t="s">
        <v>179</v>
      </c>
      <c r="C43" s="20" t="s">
        <v>467</v>
      </c>
      <c r="D43" s="21">
        <f t="shared" si="0"/>
        <v>0</v>
      </c>
      <c r="E43" s="22">
        <v>0</v>
      </c>
      <c r="F43" s="22">
        <v>4219</v>
      </c>
      <c r="G43" s="22" t="str">
        <f t="shared" si="1"/>
        <v>5</v>
      </c>
      <c r="H43" s="21">
        <f>G43*summary!$D$28/'K_10.1'!$O$118</f>
        <v>44882.175802139034</v>
      </c>
      <c r="J43" s="9"/>
      <c r="K43" s="9"/>
      <c r="L43" s="9"/>
      <c r="M43" s="9"/>
      <c r="N43" s="9"/>
      <c r="O43" s="9">
        <v>5</v>
      </c>
    </row>
    <row r="44" spans="1:15" x14ac:dyDescent="0.2">
      <c r="A44" s="80"/>
      <c r="B44" s="96" t="s">
        <v>180</v>
      </c>
      <c r="C44" s="20" t="s">
        <v>536</v>
      </c>
      <c r="D44" s="21">
        <f t="shared" si="0"/>
        <v>0</v>
      </c>
      <c r="E44" s="22">
        <v>0</v>
      </c>
      <c r="F44" s="22">
        <v>19120</v>
      </c>
      <c r="G44" s="22" t="str">
        <f t="shared" si="1"/>
        <v>5</v>
      </c>
      <c r="H44" s="21">
        <f>G44*summary!$D$28/'K_10.1'!$O$118</f>
        <v>44882.175802139034</v>
      </c>
      <c r="J44" s="9"/>
      <c r="K44" s="9"/>
      <c r="L44" s="9"/>
      <c r="M44" s="9"/>
      <c r="N44" s="9"/>
      <c r="O44" s="9">
        <v>5</v>
      </c>
    </row>
    <row r="45" spans="1:15" x14ac:dyDescent="0.2">
      <c r="A45" s="80"/>
      <c r="B45" s="96" t="s">
        <v>181</v>
      </c>
      <c r="C45" s="20" t="s">
        <v>468</v>
      </c>
      <c r="D45" s="21">
        <f t="shared" si="0"/>
        <v>0</v>
      </c>
      <c r="E45" s="22">
        <v>0</v>
      </c>
      <c r="F45" s="22">
        <v>11209</v>
      </c>
      <c r="G45" s="22" t="str">
        <f t="shared" si="1"/>
        <v>5</v>
      </c>
      <c r="H45" s="21">
        <f>G45*summary!$D$28/'K_10.1'!$O$118</f>
        <v>44882.175802139034</v>
      </c>
      <c r="J45" s="9"/>
      <c r="K45" s="9"/>
      <c r="L45" s="9"/>
      <c r="M45" s="9"/>
      <c r="N45" s="9"/>
      <c r="O45" s="9">
        <v>5</v>
      </c>
    </row>
    <row r="46" spans="1:15" x14ac:dyDescent="0.2">
      <c r="A46" s="80"/>
      <c r="B46" s="96" t="s">
        <v>182</v>
      </c>
      <c r="C46" s="20" t="s">
        <v>469</v>
      </c>
      <c r="D46" s="21">
        <f t="shared" si="0"/>
        <v>36.873156342182888</v>
      </c>
      <c r="E46" s="22">
        <v>4</v>
      </c>
      <c r="F46" s="22">
        <v>10848</v>
      </c>
      <c r="G46" s="22" t="str">
        <f t="shared" si="1"/>
        <v>5</v>
      </c>
      <c r="H46" s="21">
        <f>G46*summary!$D$28/'K_10.1'!$O$118</f>
        <v>44882.175802139034</v>
      </c>
      <c r="J46" s="9"/>
      <c r="K46" s="9"/>
      <c r="L46" s="9"/>
      <c r="M46" s="9"/>
      <c r="N46" s="9"/>
      <c r="O46" s="9">
        <v>5</v>
      </c>
    </row>
    <row r="47" spans="1:15" x14ac:dyDescent="0.2">
      <c r="A47" s="80"/>
      <c r="B47" s="96" t="s">
        <v>183</v>
      </c>
      <c r="C47" s="20" t="s">
        <v>470</v>
      </c>
      <c r="D47" s="21">
        <f t="shared" si="0"/>
        <v>0</v>
      </c>
      <c r="E47" s="22">
        <v>0</v>
      </c>
      <c r="F47" s="22">
        <v>9108</v>
      </c>
      <c r="G47" s="22" t="str">
        <f t="shared" si="1"/>
        <v>5</v>
      </c>
      <c r="H47" s="21">
        <f>G47*summary!$D$28/'K_10.1'!$O$118</f>
        <v>44882.175802139034</v>
      </c>
      <c r="J47" s="9"/>
      <c r="K47" s="9"/>
      <c r="L47" s="9"/>
      <c r="M47" s="9"/>
      <c r="N47" s="9"/>
      <c r="O47" s="9">
        <v>5</v>
      </c>
    </row>
    <row r="48" spans="1:15" x14ac:dyDescent="0.2">
      <c r="A48" s="80"/>
      <c r="B48" s="96" t="s">
        <v>184</v>
      </c>
      <c r="C48" s="20" t="s">
        <v>471</v>
      </c>
      <c r="D48" s="21">
        <f t="shared" si="0"/>
        <v>0</v>
      </c>
      <c r="E48" s="22">
        <v>0</v>
      </c>
      <c r="F48" s="22">
        <v>9564</v>
      </c>
      <c r="G48" s="22" t="str">
        <f t="shared" si="1"/>
        <v>5</v>
      </c>
      <c r="H48" s="21">
        <f>G48*summary!$D$28/'K_10.1'!$O$118</f>
        <v>44882.175802139034</v>
      </c>
      <c r="J48" s="9"/>
      <c r="K48" s="9"/>
      <c r="L48" s="9"/>
      <c r="M48" s="9"/>
      <c r="N48" s="9"/>
      <c r="O48" s="9">
        <v>5</v>
      </c>
    </row>
    <row r="49" spans="1:15" x14ac:dyDescent="0.2">
      <c r="A49" s="80"/>
      <c r="B49" s="96" t="s">
        <v>185</v>
      </c>
      <c r="C49" s="20" t="s">
        <v>472</v>
      </c>
      <c r="D49" s="21">
        <f t="shared" si="0"/>
        <v>0</v>
      </c>
      <c r="E49" s="22">
        <v>0</v>
      </c>
      <c r="F49" s="22">
        <v>4892</v>
      </c>
      <c r="G49" s="22" t="str">
        <f t="shared" si="1"/>
        <v>5</v>
      </c>
      <c r="H49" s="21">
        <f>G49*summary!$D$28/'K_10.1'!$O$118</f>
        <v>44882.175802139034</v>
      </c>
      <c r="J49" s="9"/>
      <c r="K49" s="9"/>
      <c r="L49" s="9"/>
      <c r="M49" s="9"/>
      <c r="N49" s="9"/>
      <c r="O49" s="9">
        <v>5</v>
      </c>
    </row>
    <row r="50" spans="1:15" x14ac:dyDescent="0.2">
      <c r="A50" s="80"/>
      <c r="B50" s="96" t="s">
        <v>186</v>
      </c>
      <c r="C50" s="20" t="s">
        <v>473</v>
      </c>
      <c r="D50" s="21">
        <f t="shared" si="0"/>
        <v>0</v>
      </c>
      <c r="E50" s="22">
        <v>0</v>
      </c>
      <c r="F50" s="22">
        <v>2856</v>
      </c>
      <c r="G50" s="22" t="str">
        <f t="shared" si="1"/>
        <v>5</v>
      </c>
      <c r="H50" s="21">
        <f>G50*summary!$D$28/'K_10.1'!$O$118</f>
        <v>44882.175802139034</v>
      </c>
      <c r="J50" s="9"/>
      <c r="K50" s="9"/>
      <c r="L50" s="9"/>
      <c r="M50" s="9"/>
      <c r="N50" s="9"/>
      <c r="O50" s="9">
        <v>5</v>
      </c>
    </row>
    <row r="51" spans="1:15" x14ac:dyDescent="0.2">
      <c r="A51" s="80"/>
      <c r="B51" s="96" t="s">
        <v>187</v>
      </c>
      <c r="C51" s="20" t="s">
        <v>474</v>
      </c>
      <c r="D51" s="21">
        <f t="shared" si="0"/>
        <v>0</v>
      </c>
      <c r="E51" s="22">
        <v>0</v>
      </c>
      <c r="F51" s="22">
        <v>4887</v>
      </c>
      <c r="G51" s="22" t="str">
        <f t="shared" si="1"/>
        <v>5</v>
      </c>
      <c r="H51" s="21">
        <f>G51*summary!$D$28/'K_10.1'!$O$118</f>
        <v>44882.175802139034</v>
      </c>
      <c r="J51" s="9"/>
      <c r="K51" s="9"/>
      <c r="L51" s="9"/>
      <c r="M51" s="9"/>
      <c r="N51" s="9"/>
      <c r="O51" s="9">
        <v>5</v>
      </c>
    </row>
    <row r="52" spans="1:15" x14ac:dyDescent="0.2">
      <c r="A52" s="80"/>
      <c r="B52" s="96" t="s">
        <v>188</v>
      </c>
      <c r="C52" s="20" t="s">
        <v>475</v>
      </c>
      <c r="D52" s="21">
        <f t="shared" si="0"/>
        <v>0</v>
      </c>
      <c r="E52" s="22">
        <v>0</v>
      </c>
      <c r="F52" s="22">
        <v>13307</v>
      </c>
      <c r="G52" s="22" t="str">
        <f t="shared" si="1"/>
        <v>5</v>
      </c>
      <c r="H52" s="21">
        <f>G52*summary!$D$28/'K_10.1'!$O$118</f>
        <v>44882.175802139034</v>
      </c>
      <c r="J52" s="9"/>
      <c r="K52" s="9"/>
      <c r="L52" s="9"/>
      <c r="M52" s="9"/>
      <c r="N52" s="9"/>
      <c r="O52" s="9">
        <v>5</v>
      </c>
    </row>
    <row r="53" spans="1:15" x14ac:dyDescent="0.2">
      <c r="A53" s="80"/>
      <c r="B53" s="96" t="s">
        <v>189</v>
      </c>
      <c r="C53" s="20" t="s">
        <v>476</v>
      </c>
      <c r="D53" s="21">
        <f t="shared" si="0"/>
        <v>0</v>
      </c>
      <c r="E53" s="22">
        <v>0</v>
      </c>
      <c r="F53" s="22">
        <v>8835</v>
      </c>
      <c r="G53" s="22" t="str">
        <f t="shared" si="1"/>
        <v>5</v>
      </c>
      <c r="H53" s="21">
        <f>G53*summary!$D$28/'K_10.1'!$O$118</f>
        <v>44882.175802139034</v>
      </c>
      <c r="J53" s="9"/>
      <c r="K53" s="9"/>
      <c r="L53" s="9"/>
      <c r="M53" s="9"/>
      <c r="N53" s="9"/>
      <c r="O53" s="9">
        <v>5</v>
      </c>
    </row>
    <row r="54" spans="1:15" x14ac:dyDescent="0.2">
      <c r="A54" s="80"/>
      <c r="B54" s="96" t="s">
        <v>190</v>
      </c>
      <c r="C54" s="20" t="s">
        <v>477</v>
      </c>
      <c r="D54" s="21">
        <f t="shared" si="0"/>
        <v>0</v>
      </c>
      <c r="E54" s="22">
        <v>0</v>
      </c>
      <c r="F54" s="22">
        <v>8246</v>
      </c>
      <c r="G54" s="22" t="str">
        <f t="shared" si="1"/>
        <v>5</v>
      </c>
      <c r="H54" s="21">
        <f>G54*summary!$D$28/'K_10.1'!$O$118</f>
        <v>44882.175802139034</v>
      </c>
      <c r="J54" s="9"/>
      <c r="K54" s="9"/>
      <c r="L54" s="9"/>
      <c r="M54" s="9"/>
      <c r="N54" s="9"/>
      <c r="O54" s="9">
        <v>5</v>
      </c>
    </row>
    <row r="55" spans="1:15" x14ac:dyDescent="0.2">
      <c r="A55" s="80"/>
      <c r="B55" s="96" t="s">
        <v>191</v>
      </c>
      <c r="C55" s="20" t="s">
        <v>478</v>
      </c>
      <c r="D55" s="21">
        <f t="shared" si="0"/>
        <v>0</v>
      </c>
      <c r="E55" s="22">
        <v>0</v>
      </c>
      <c r="F55" s="22">
        <v>8421</v>
      </c>
      <c r="G55" s="22" t="str">
        <f t="shared" si="1"/>
        <v>5</v>
      </c>
      <c r="H55" s="21">
        <f>G55*summary!$D$28/'K_10.1'!$O$118</f>
        <v>44882.175802139034</v>
      </c>
      <c r="J55" s="9"/>
      <c r="K55" s="9"/>
      <c r="L55" s="9"/>
      <c r="M55" s="9"/>
      <c r="N55" s="9"/>
      <c r="O55" s="9">
        <v>5</v>
      </c>
    </row>
    <row r="56" spans="1:15" x14ac:dyDescent="0.2">
      <c r="A56" s="80"/>
      <c r="B56" s="96" t="s">
        <v>192</v>
      </c>
      <c r="C56" s="20" t="s">
        <v>479</v>
      </c>
      <c r="D56" s="21">
        <f t="shared" si="0"/>
        <v>0</v>
      </c>
      <c r="E56" s="22">
        <v>0</v>
      </c>
      <c r="F56" s="22">
        <v>8265</v>
      </c>
      <c r="G56" s="22" t="str">
        <f t="shared" si="1"/>
        <v>5</v>
      </c>
      <c r="H56" s="21">
        <f>G56*summary!$D$28/'K_10.1'!$O$118</f>
        <v>44882.175802139034</v>
      </c>
      <c r="J56" s="9"/>
      <c r="K56" s="9"/>
      <c r="L56" s="9"/>
      <c r="M56" s="9"/>
      <c r="N56" s="9"/>
      <c r="O56" s="9">
        <v>5</v>
      </c>
    </row>
    <row r="57" spans="1:15" x14ac:dyDescent="0.2">
      <c r="A57" s="84"/>
      <c r="B57" s="96" t="s">
        <v>193</v>
      </c>
      <c r="C57" s="20" t="s">
        <v>480</v>
      </c>
      <c r="D57" s="21">
        <f t="shared" si="0"/>
        <v>0</v>
      </c>
      <c r="E57" s="22">
        <v>0</v>
      </c>
      <c r="F57" s="22">
        <v>10953</v>
      </c>
      <c r="G57" s="22" t="str">
        <f t="shared" si="1"/>
        <v>5</v>
      </c>
      <c r="H57" s="21">
        <f>G57*summary!$D$28/'K_10.1'!$O$118</f>
        <v>44882.175802139034</v>
      </c>
      <c r="J57" s="9"/>
      <c r="K57" s="9"/>
      <c r="L57" s="9"/>
      <c r="M57" s="9"/>
      <c r="N57" s="9"/>
      <c r="O57" s="9">
        <v>5</v>
      </c>
    </row>
    <row r="58" spans="1:15" x14ac:dyDescent="0.2">
      <c r="A58" s="80"/>
      <c r="B58" s="96" t="s">
        <v>194</v>
      </c>
      <c r="C58" s="20" t="s">
        <v>481</v>
      </c>
      <c r="D58" s="21">
        <f t="shared" si="0"/>
        <v>0</v>
      </c>
      <c r="E58" s="22">
        <v>0</v>
      </c>
      <c r="F58" s="22">
        <v>933</v>
      </c>
      <c r="G58" s="22" t="str">
        <f t="shared" si="1"/>
        <v>5</v>
      </c>
      <c r="H58" s="21">
        <f>G58*summary!$D$28/'K_10.1'!$O$118</f>
        <v>44882.175802139034</v>
      </c>
      <c r="J58" s="9"/>
      <c r="K58" s="9"/>
      <c r="L58" s="9"/>
      <c r="M58" s="9"/>
      <c r="N58" s="9"/>
      <c r="O58" s="9">
        <v>5</v>
      </c>
    </row>
    <row r="59" spans="1:15" x14ac:dyDescent="0.2">
      <c r="A59" s="80"/>
      <c r="B59" s="96" t="s">
        <v>195</v>
      </c>
      <c r="C59" s="20" t="s">
        <v>482</v>
      </c>
      <c r="D59" s="21">
        <f t="shared" si="0"/>
        <v>0</v>
      </c>
      <c r="E59" s="22">
        <v>0</v>
      </c>
      <c r="F59" s="22">
        <v>8525</v>
      </c>
      <c r="G59" s="22" t="str">
        <f t="shared" si="1"/>
        <v>5</v>
      </c>
      <c r="H59" s="21">
        <f>G59*summary!$D$28/'K_10.1'!$O$118</f>
        <v>44882.175802139034</v>
      </c>
      <c r="J59" s="9"/>
      <c r="K59" s="9"/>
      <c r="L59" s="9"/>
      <c r="M59" s="9"/>
      <c r="N59" s="9"/>
      <c r="O59" s="9">
        <v>5</v>
      </c>
    </row>
    <row r="60" spans="1:15" x14ac:dyDescent="0.2">
      <c r="A60" s="80"/>
      <c r="B60" s="96" t="s">
        <v>196</v>
      </c>
      <c r="C60" s="20" t="s">
        <v>483</v>
      </c>
      <c r="D60" s="21">
        <f t="shared" si="0"/>
        <v>0</v>
      </c>
      <c r="E60" s="22">
        <v>0</v>
      </c>
      <c r="F60" s="22">
        <v>2499</v>
      </c>
      <c r="G60" s="22" t="str">
        <f t="shared" si="1"/>
        <v>5</v>
      </c>
      <c r="H60" s="21">
        <f>G60*summary!$D$28/'K_10.1'!$O$118</f>
        <v>44882.175802139034</v>
      </c>
      <c r="J60" s="9"/>
      <c r="K60" s="9"/>
      <c r="L60" s="9"/>
      <c r="M60" s="9"/>
      <c r="N60" s="9"/>
      <c r="O60" s="9">
        <v>5</v>
      </c>
    </row>
    <row r="61" spans="1:15" x14ac:dyDescent="0.2">
      <c r="A61" s="80"/>
      <c r="B61" s="96" t="s">
        <v>197</v>
      </c>
      <c r="C61" s="20" t="s">
        <v>484</v>
      </c>
      <c r="D61" s="21">
        <f t="shared" si="0"/>
        <v>0</v>
      </c>
      <c r="E61" s="22">
        <v>0</v>
      </c>
      <c r="F61" s="22">
        <v>2776</v>
      </c>
      <c r="G61" s="22" t="str">
        <f t="shared" si="1"/>
        <v>5</v>
      </c>
      <c r="H61" s="21">
        <f>G61*summary!$D$28/'K_10.1'!$O$118</f>
        <v>44882.175802139034</v>
      </c>
      <c r="J61" s="9"/>
      <c r="K61" s="9"/>
      <c r="L61" s="9"/>
      <c r="M61" s="9"/>
      <c r="N61" s="9"/>
      <c r="O61" s="9">
        <v>5</v>
      </c>
    </row>
    <row r="62" spans="1:15" x14ac:dyDescent="0.2">
      <c r="A62" s="81"/>
      <c r="B62" s="97" t="s">
        <v>198</v>
      </c>
      <c r="C62" s="34" t="s">
        <v>485</v>
      </c>
      <c r="D62" s="35">
        <f t="shared" si="0"/>
        <v>12.210012210012209</v>
      </c>
      <c r="E62" s="36">
        <v>1</v>
      </c>
      <c r="F62" s="36">
        <v>8190</v>
      </c>
      <c r="G62" s="36" t="str">
        <f t="shared" si="1"/>
        <v>5</v>
      </c>
      <c r="H62" s="35">
        <f>G62*summary!$D$28/'K_10.1'!$O$118</f>
        <v>44882.175802139034</v>
      </c>
      <c r="J62" s="9"/>
      <c r="K62" s="9"/>
      <c r="L62" s="9"/>
      <c r="M62" s="9"/>
      <c r="N62" s="9"/>
      <c r="O62" s="9">
        <v>5</v>
      </c>
    </row>
    <row r="63" spans="1:15" x14ac:dyDescent="0.2">
      <c r="A63" s="82" t="s">
        <v>537</v>
      </c>
      <c r="B63" s="95" t="s">
        <v>199</v>
      </c>
      <c r="C63" s="30" t="s">
        <v>486</v>
      </c>
      <c r="D63" s="31">
        <f t="shared" si="0"/>
        <v>0</v>
      </c>
      <c r="E63" s="32">
        <v>0</v>
      </c>
      <c r="F63" s="32">
        <v>92668</v>
      </c>
      <c r="G63" s="32" t="str">
        <f t="shared" si="1"/>
        <v>5</v>
      </c>
      <c r="H63" s="31">
        <f>G63*summary!$D$28/'K_10.1'!$O$118</f>
        <v>44882.175802139034</v>
      </c>
      <c r="J63" s="9"/>
      <c r="K63" s="9"/>
      <c r="L63" s="9"/>
      <c r="M63" s="9"/>
      <c r="N63" s="9"/>
      <c r="O63" s="9">
        <v>5</v>
      </c>
    </row>
    <row r="64" spans="1:15" x14ac:dyDescent="0.2">
      <c r="A64" s="80"/>
      <c r="B64" s="96" t="s">
        <v>200</v>
      </c>
      <c r="C64" s="20" t="s">
        <v>487</v>
      </c>
      <c r="D64" s="21">
        <f t="shared" si="0"/>
        <v>0</v>
      </c>
      <c r="E64" s="22">
        <v>0</v>
      </c>
      <c r="F64" s="22">
        <v>41044</v>
      </c>
      <c r="G64" s="22" t="str">
        <f t="shared" si="1"/>
        <v>5</v>
      </c>
      <c r="H64" s="21">
        <f>G64*summary!$D$28/'K_10.1'!$O$118</f>
        <v>44882.175802139034</v>
      </c>
      <c r="J64" s="9"/>
      <c r="K64" s="9"/>
      <c r="L64" s="9"/>
      <c r="M64" s="9"/>
      <c r="N64" s="9"/>
      <c r="O64" s="9">
        <v>5</v>
      </c>
    </row>
    <row r="65" spans="1:15" x14ac:dyDescent="0.2">
      <c r="A65" s="80"/>
      <c r="B65" s="96" t="s">
        <v>201</v>
      </c>
      <c r="C65" s="20" t="s">
        <v>488</v>
      </c>
      <c r="D65" s="21">
        <f t="shared" si="0"/>
        <v>34.507879299106627</v>
      </c>
      <c r="E65" s="22">
        <v>9</v>
      </c>
      <c r="F65" s="22">
        <v>26081</v>
      </c>
      <c r="G65" s="22" t="str">
        <f t="shared" si="1"/>
        <v>5</v>
      </c>
      <c r="H65" s="21">
        <f>G65*summary!$D$28/'K_10.1'!$O$118</f>
        <v>44882.175802139034</v>
      </c>
      <c r="J65" s="9"/>
      <c r="K65" s="9"/>
      <c r="L65" s="9"/>
      <c r="M65" s="9"/>
      <c r="N65" s="9"/>
      <c r="O65" s="9">
        <v>5</v>
      </c>
    </row>
    <row r="66" spans="1:15" x14ac:dyDescent="0.2">
      <c r="A66" s="80"/>
      <c r="B66" s="96" t="s">
        <v>202</v>
      </c>
      <c r="C66" s="20" t="s">
        <v>489</v>
      </c>
      <c r="D66" s="21">
        <f t="shared" si="0"/>
        <v>5.0112753695815586</v>
      </c>
      <c r="E66" s="22">
        <v>1</v>
      </c>
      <c r="F66" s="22">
        <v>19955</v>
      </c>
      <c r="G66" s="22" t="str">
        <f t="shared" si="1"/>
        <v>5</v>
      </c>
      <c r="H66" s="21">
        <f>G66*summary!$D$28/'K_10.1'!$O$118</f>
        <v>44882.175802139034</v>
      </c>
      <c r="J66" s="9"/>
      <c r="K66" s="9"/>
      <c r="L66" s="9"/>
      <c r="M66" s="9"/>
      <c r="N66" s="9"/>
      <c r="O66" s="9">
        <v>5</v>
      </c>
    </row>
    <row r="67" spans="1:15" x14ac:dyDescent="0.2">
      <c r="A67" s="80"/>
      <c r="B67" s="96" t="s">
        <v>203</v>
      </c>
      <c r="C67" s="20" t="s">
        <v>490</v>
      </c>
      <c r="D67" s="21">
        <f t="shared" si="0"/>
        <v>11.112757445547489</v>
      </c>
      <c r="E67" s="22">
        <v>3</v>
      </c>
      <c r="F67" s="22">
        <v>26996</v>
      </c>
      <c r="G67" s="22" t="str">
        <f t="shared" si="1"/>
        <v>5</v>
      </c>
      <c r="H67" s="21">
        <f>G67*summary!$D$28/'K_10.1'!$O$118</f>
        <v>44882.175802139034</v>
      </c>
      <c r="J67" s="9"/>
      <c r="K67" s="9"/>
      <c r="L67" s="9"/>
      <c r="M67" s="9"/>
      <c r="N67" s="9"/>
      <c r="O67" s="9">
        <v>5</v>
      </c>
    </row>
    <row r="68" spans="1:15" x14ac:dyDescent="0.2">
      <c r="A68" s="80"/>
      <c r="B68" s="96" t="s">
        <v>204</v>
      </c>
      <c r="C68" s="20" t="s">
        <v>491</v>
      </c>
      <c r="D68" s="21">
        <f t="shared" si="0"/>
        <v>15.541625654043413</v>
      </c>
      <c r="E68" s="22">
        <v>3</v>
      </c>
      <c r="F68" s="22">
        <v>19303</v>
      </c>
      <c r="G68" s="22" t="str">
        <f t="shared" si="1"/>
        <v>5</v>
      </c>
      <c r="H68" s="21">
        <f>G68*summary!$D$28/'K_10.1'!$O$118</f>
        <v>44882.175802139034</v>
      </c>
      <c r="J68" s="9"/>
      <c r="K68" s="9"/>
      <c r="L68" s="9"/>
      <c r="M68" s="9"/>
      <c r="N68" s="9"/>
      <c r="O68" s="9">
        <v>5</v>
      </c>
    </row>
    <row r="69" spans="1:15" x14ac:dyDescent="0.2">
      <c r="A69" s="80"/>
      <c r="B69" s="96" t="s">
        <v>205</v>
      </c>
      <c r="C69" s="20" t="s">
        <v>492</v>
      </c>
      <c r="D69" s="21">
        <f t="shared" ref="D69:D117" si="2">E69*100000/F69</f>
        <v>7.7075746189567802</v>
      </c>
      <c r="E69" s="22">
        <v>4</v>
      </c>
      <c r="F69" s="22">
        <v>51897</v>
      </c>
      <c r="G69" s="22" t="str">
        <f t="shared" ref="G69:G117" si="3">IF(D69&lt;=50,"5",IF(D69&lt;=60,"4",IF(D69&lt;=70,"3",IF(D69&lt;=80,"2","1"))))</f>
        <v>5</v>
      </c>
      <c r="H69" s="21">
        <f>G69*summary!$D$28/'K_10.1'!$O$118</f>
        <v>44882.175802139034</v>
      </c>
      <c r="J69" s="9"/>
      <c r="K69" s="9"/>
      <c r="L69" s="9"/>
      <c r="M69" s="9"/>
      <c r="N69" s="9"/>
      <c r="O69" s="9">
        <v>5</v>
      </c>
    </row>
    <row r="70" spans="1:15" x14ac:dyDescent="0.2">
      <c r="A70" s="83"/>
      <c r="B70" s="96" t="s">
        <v>206</v>
      </c>
      <c r="C70" s="20" t="s">
        <v>493</v>
      </c>
      <c r="D70" s="21">
        <f t="shared" si="2"/>
        <v>4.1637173668651375</v>
      </c>
      <c r="E70" s="22">
        <v>1</v>
      </c>
      <c r="F70" s="22">
        <v>24017</v>
      </c>
      <c r="G70" s="22" t="str">
        <f t="shared" si="3"/>
        <v>5</v>
      </c>
      <c r="H70" s="21">
        <f>G70*summary!$D$28/'K_10.1'!$O$118</f>
        <v>44882.175802139034</v>
      </c>
      <c r="J70" s="9"/>
      <c r="K70" s="9"/>
      <c r="L70" s="9"/>
      <c r="M70" s="9"/>
      <c r="N70" s="9"/>
      <c r="O70" s="9">
        <v>5</v>
      </c>
    </row>
    <row r="71" spans="1:15" x14ac:dyDescent="0.2">
      <c r="A71" s="80"/>
      <c r="B71" s="96" t="s">
        <v>207</v>
      </c>
      <c r="C71" s="20" t="s">
        <v>494</v>
      </c>
      <c r="D71" s="21">
        <f t="shared" si="2"/>
        <v>58.677499435793273</v>
      </c>
      <c r="E71" s="22">
        <v>13</v>
      </c>
      <c r="F71" s="22">
        <v>22155</v>
      </c>
      <c r="G71" s="22" t="str">
        <f t="shared" si="3"/>
        <v>4</v>
      </c>
      <c r="H71" s="21">
        <f>G71*summary!$D$28/'K_10.1'!$O$118</f>
        <v>35905.740641711229</v>
      </c>
      <c r="J71" s="9"/>
      <c r="K71" s="9"/>
      <c r="L71" s="9"/>
      <c r="M71" s="9"/>
      <c r="N71" s="9"/>
      <c r="O71" s="9">
        <v>4</v>
      </c>
    </row>
    <row r="72" spans="1:15" x14ac:dyDescent="0.2">
      <c r="A72" s="80"/>
      <c r="B72" s="96" t="s">
        <v>208</v>
      </c>
      <c r="C72" s="20" t="s">
        <v>495</v>
      </c>
      <c r="D72" s="21">
        <f t="shared" si="2"/>
        <v>61.180789232181098</v>
      </c>
      <c r="E72" s="22">
        <v>12</v>
      </c>
      <c r="F72" s="22">
        <v>19614</v>
      </c>
      <c r="G72" s="22" t="str">
        <f t="shared" si="3"/>
        <v>3</v>
      </c>
      <c r="H72" s="21">
        <f>G72*summary!$D$28/'K_10.1'!$O$118</f>
        <v>26929.305481283423</v>
      </c>
      <c r="J72" s="9"/>
      <c r="K72" s="9"/>
      <c r="L72" s="9"/>
      <c r="M72" s="9"/>
      <c r="N72" s="9"/>
      <c r="O72" s="9">
        <v>3</v>
      </c>
    </row>
    <row r="73" spans="1:15" x14ac:dyDescent="0.2">
      <c r="A73" s="80"/>
      <c r="B73" s="96" t="s">
        <v>209</v>
      </c>
      <c r="C73" s="20" t="s">
        <v>496</v>
      </c>
      <c r="D73" s="21">
        <f t="shared" si="2"/>
        <v>0</v>
      </c>
      <c r="E73" s="22">
        <v>0</v>
      </c>
      <c r="F73" s="22">
        <v>23286</v>
      </c>
      <c r="G73" s="22" t="str">
        <f t="shared" si="3"/>
        <v>5</v>
      </c>
      <c r="H73" s="21">
        <f>G73*summary!$D$28/'K_10.1'!$O$118</f>
        <v>44882.175802139034</v>
      </c>
      <c r="J73" s="9"/>
      <c r="K73" s="9"/>
      <c r="L73" s="9"/>
      <c r="M73" s="9"/>
      <c r="N73" s="9"/>
      <c r="O73" s="9">
        <v>5</v>
      </c>
    </row>
    <row r="74" spans="1:15" x14ac:dyDescent="0.2">
      <c r="A74" s="80"/>
      <c r="B74" s="96" t="s">
        <v>210</v>
      </c>
      <c r="C74" s="20" t="s">
        <v>497</v>
      </c>
      <c r="D74" s="21">
        <f t="shared" si="2"/>
        <v>28.94889204694984</v>
      </c>
      <c r="E74" s="22">
        <v>11</v>
      </c>
      <c r="F74" s="22">
        <v>37998</v>
      </c>
      <c r="G74" s="22" t="str">
        <f t="shared" si="3"/>
        <v>5</v>
      </c>
      <c r="H74" s="21">
        <f>G74*summary!$D$28/'K_10.1'!$O$118</f>
        <v>44882.175802139034</v>
      </c>
      <c r="J74" s="9"/>
      <c r="K74" s="9"/>
      <c r="L74" s="9"/>
      <c r="M74" s="9"/>
      <c r="N74" s="9"/>
      <c r="O74" s="9">
        <v>5</v>
      </c>
    </row>
    <row r="75" spans="1:15" x14ac:dyDescent="0.2">
      <c r="A75" s="80"/>
      <c r="B75" s="96" t="s">
        <v>211</v>
      </c>
      <c r="C75" s="20" t="s">
        <v>498</v>
      </c>
      <c r="D75" s="21">
        <f t="shared" si="2"/>
        <v>0</v>
      </c>
      <c r="E75" s="22">
        <v>0</v>
      </c>
      <c r="F75" s="22">
        <v>9990</v>
      </c>
      <c r="G75" s="22" t="str">
        <f t="shared" si="3"/>
        <v>5</v>
      </c>
      <c r="H75" s="21">
        <f>G75*summary!$D$28/'K_10.1'!$O$118</f>
        <v>44882.175802139034</v>
      </c>
      <c r="J75" s="9"/>
      <c r="K75" s="9"/>
      <c r="L75" s="9"/>
      <c r="M75" s="9"/>
      <c r="N75" s="9"/>
      <c r="O75" s="9">
        <v>5</v>
      </c>
    </row>
    <row r="76" spans="1:15" x14ac:dyDescent="0.2">
      <c r="A76" s="80"/>
      <c r="B76" s="96" t="s">
        <v>212</v>
      </c>
      <c r="C76" s="20" t="s">
        <v>499</v>
      </c>
      <c r="D76" s="21">
        <f t="shared" si="2"/>
        <v>14.184900173765028</v>
      </c>
      <c r="E76" s="22">
        <v>4</v>
      </c>
      <c r="F76" s="22">
        <v>28199</v>
      </c>
      <c r="G76" s="22" t="str">
        <f t="shared" si="3"/>
        <v>5</v>
      </c>
      <c r="H76" s="21">
        <f>G76*summary!$D$28/'K_10.1'!$O$118</f>
        <v>44882.175802139034</v>
      </c>
      <c r="J76" s="9"/>
      <c r="K76" s="9"/>
      <c r="L76" s="9"/>
      <c r="M76" s="9"/>
      <c r="N76" s="9"/>
      <c r="O76" s="9">
        <v>5</v>
      </c>
    </row>
    <row r="77" spans="1:15" x14ac:dyDescent="0.2">
      <c r="A77" s="83"/>
      <c r="B77" s="96" t="s">
        <v>213</v>
      </c>
      <c r="C77" s="20" t="s">
        <v>500</v>
      </c>
      <c r="D77" s="21">
        <f t="shared" si="2"/>
        <v>100.34283802993561</v>
      </c>
      <c r="E77" s="22">
        <v>12</v>
      </c>
      <c r="F77" s="22">
        <v>11959</v>
      </c>
      <c r="G77" s="22" t="str">
        <f t="shared" si="3"/>
        <v>1</v>
      </c>
      <c r="H77" s="21">
        <f>G77*summary!$D$28/'K_10.1'!$O$118</f>
        <v>8976.4351604278072</v>
      </c>
      <c r="J77" s="9"/>
      <c r="K77" s="9"/>
      <c r="L77" s="9"/>
      <c r="M77" s="9"/>
      <c r="N77" s="9"/>
      <c r="O77" s="9">
        <v>1</v>
      </c>
    </row>
    <row r="78" spans="1:15" x14ac:dyDescent="0.2">
      <c r="A78" s="81"/>
      <c r="B78" s="97" t="s">
        <v>214</v>
      </c>
      <c r="C78" s="34" t="s">
        <v>501</v>
      </c>
      <c r="D78" s="35">
        <f t="shared" si="2"/>
        <v>0</v>
      </c>
      <c r="E78" s="36">
        <v>0</v>
      </c>
      <c r="F78" s="36">
        <v>4576</v>
      </c>
      <c r="G78" s="36" t="str">
        <f t="shared" si="3"/>
        <v>5</v>
      </c>
      <c r="H78" s="35">
        <f>G78*summary!$D$28/'K_10.1'!$O$118</f>
        <v>44882.175802139034</v>
      </c>
      <c r="J78" s="9"/>
      <c r="K78" s="9"/>
      <c r="L78" s="9"/>
      <c r="M78" s="9"/>
      <c r="N78" s="9"/>
      <c r="O78" s="9">
        <v>5</v>
      </c>
    </row>
    <row r="79" spans="1:15" x14ac:dyDescent="0.2">
      <c r="A79" s="29" t="s">
        <v>139</v>
      </c>
      <c r="B79" s="95" t="s">
        <v>222</v>
      </c>
      <c r="C79" s="30" t="s">
        <v>502</v>
      </c>
      <c r="D79" s="31">
        <f t="shared" si="2"/>
        <v>18.094634940740072</v>
      </c>
      <c r="E79" s="32">
        <v>22</v>
      </c>
      <c r="F79" s="32">
        <v>121583</v>
      </c>
      <c r="G79" s="32" t="str">
        <f t="shared" si="3"/>
        <v>5</v>
      </c>
      <c r="H79" s="31">
        <f>G79*summary!$D$28/'K_10.1'!$O$118</f>
        <v>44882.175802139034</v>
      </c>
      <c r="J79" s="9"/>
      <c r="K79" s="9"/>
      <c r="L79" s="9"/>
      <c r="M79" s="9"/>
      <c r="N79" s="9"/>
      <c r="O79" s="9">
        <v>5</v>
      </c>
    </row>
    <row r="80" spans="1:15" x14ac:dyDescent="0.2">
      <c r="A80" s="80"/>
      <c r="B80" s="96" t="s">
        <v>223</v>
      </c>
      <c r="C80" s="20" t="s">
        <v>503</v>
      </c>
      <c r="D80" s="21">
        <f t="shared" si="2"/>
        <v>0</v>
      </c>
      <c r="E80" s="22">
        <v>0</v>
      </c>
      <c r="F80" s="22">
        <v>50998</v>
      </c>
      <c r="G80" s="22" t="str">
        <f t="shared" si="3"/>
        <v>5</v>
      </c>
      <c r="H80" s="21">
        <f>G80*summary!$D$28/'K_10.1'!$O$118</f>
        <v>44882.175802139034</v>
      </c>
      <c r="J80" s="9"/>
      <c r="K80" s="9"/>
      <c r="L80" s="9"/>
      <c r="M80" s="9"/>
      <c r="N80" s="9"/>
      <c r="O80" s="9">
        <v>5</v>
      </c>
    </row>
    <row r="81" spans="1:15" x14ac:dyDescent="0.2">
      <c r="A81" s="80"/>
      <c r="B81" s="96" t="s">
        <v>224</v>
      </c>
      <c r="C81" s="20" t="s">
        <v>504</v>
      </c>
      <c r="D81" s="21">
        <f t="shared" si="2"/>
        <v>16.97180558796699</v>
      </c>
      <c r="E81" s="22">
        <v>8</v>
      </c>
      <c r="F81" s="22">
        <v>47137</v>
      </c>
      <c r="G81" s="22" t="str">
        <f t="shared" si="3"/>
        <v>5</v>
      </c>
      <c r="H81" s="21">
        <f>G81*summary!$D$28/'K_10.1'!$O$118</f>
        <v>44882.175802139034</v>
      </c>
      <c r="J81" s="9"/>
      <c r="K81" s="9"/>
      <c r="L81" s="9"/>
      <c r="M81" s="9"/>
      <c r="N81" s="9"/>
      <c r="O81" s="9">
        <v>5</v>
      </c>
    </row>
    <row r="82" spans="1:15" x14ac:dyDescent="0.2">
      <c r="A82" s="80"/>
      <c r="B82" s="96" t="s">
        <v>225</v>
      </c>
      <c r="C82" s="20" t="s">
        <v>505</v>
      </c>
      <c r="D82" s="21">
        <f t="shared" si="2"/>
        <v>12.211929310374906</v>
      </c>
      <c r="E82" s="22">
        <v>7</v>
      </c>
      <c r="F82" s="22">
        <v>57321</v>
      </c>
      <c r="G82" s="22" t="str">
        <f t="shared" si="3"/>
        <v>5</v>
      </c>
      <c r="H82" s="21">
        <f>G82*summary!$D$28/'K_10.1'!$O$118</f>
        <v>44882.175802139034</v>
      </c>
      <c r="J82" s="9"/>
      <c r="K82" s="9"/>
      <c r="L82" s="9"/>
      <c r="M82" s="9"/>
      <c r="N82" s="9"/>
      <c r="O82" s="9">
        <v>5</v>
      </c>
    </row>
    <row r="83" spans="1:15" x14ac:dyDescent="0.2">
      <c r="A83" s="80"/>
      <c r="B83" s="96" t="s">
        <v>226</v>
      </c>
      <c r="C83" s="20" t="s">
        <v>506</v>
      </c>
      <c r="D83" s="21">
        <f t="shared" si="2"/>
        <v>13.134851138353765</v>
      </c>
      <c r="E83" s="22">
        <v>9</v>
      </c>
      <c r="F83" s="22">
        <v>68520</v>
      </c>
      <c r="G83" s="22" t="str">
        <f t="shared" si="3"/>
        <v>5</v>
      </c>
      <c r="H83" s="21">
        <f>G83*summary!$D$28/'K_10.1'!$O$118</f>
        <v>44882.175802139034</v>
      </c>
      <c r="J83" s="9"/>
      <c r="K83" s="9"/>
      <c r="L83" s="9"/>
      <c r="M83" s="9"/>
      <c r="N83" s="9"/>
      <c r="O83" s="9">
        <v>5</v>
      </c>
    </row>
    <row r="84" spans="1:15" x14ac:dyDescent="0.2">
      <c r="A84" s="80"/>
      <c r="B84" s="96" t="s">
        <v>227</v>
      </c>
      <c r="C84" s="20" t="s">
        <v>507</v>
      </c>
      <c r="D84" s="21">
        <f t="shared" si="2"/>
        <v>3.2359317865579396</v>
      </c>
      <c r="E84" s="22">
        <v>1</v>
      </c>
      <c r="F84" s="22">
        <v>30903</v>
      </c>
      <c r="G84" s="22" t="str">
        <f t="shared" si="3"/>
        <v>5</v>
      </c>
      <c r="H84" s="21">
        <f>G84*summary!$D$28/'K_10.1'!$O$118</f>
        <v>44882.175802139034</v>
      </c>
      <c r="J84" s="9"/>
      <c r="K84" s="9"/>
      <c r="L84" s="9"/>
      <c r="M84" s="9"/>
      <c r="N84" s="9"/>
      <c r="O84" s="9">
        <v>5</v>
      </c>
    </row>
    <row r="85" spans="1:15" x14ac:dyDescent="0.2">
      <c r="A85" s="80"/>
      <c r="B85" s="96" t="s">
        <v>228</v>
      </c>
      <c r="C85" s="20" t="s">
        <v>508</v>
      </c>
      <c r="D85" s="21">
        <f t="shared" si="2"/>
        <v>4.4822949350067232</v>
      </c>
      <c r="E85" s="22">
        <v>1</v>
      </c>
      <c r="F85" s="22">
        <v>22310</v>
      </c>
      <c r="G85" s="22" t="str">
        <f t="shared" si="3"/>
        <v>5</v>
      </c>
      <c r="H85" s="21">
        <f>G85*summary!$D$28/'K_10.1'!$O$118</f>
        <v>44882.175802139034</v>
      </c>
      <c r="J85" s="9"/>
      <c r="K85" s="9"/>
      <c r="L85" s="9"/>
      <c r="M85" s="9"/>
      <c r="N85" s="9"/>
      <c r="O85" s="9">
        <v>5</v>
      </c>
    </row>
    <row r="86" spans="1:15" x14ac:dyDescent="0.2">
      <c r="A86" s="80"/>
      <c r="B86" s="96" t="s">
        <v>229</v>
      </c>
      <c r="C86" s="20" t="s">
        <v>509</v>
      </c>
      <c r="D86" s="21">
        <f t="shared" si="2"/>
        <v>13.405724244252296</v>
      </c>
      <c r="E86" s="22">
        <v>2</v>
      </c>
      <c r="F86" s="22">
        <v>14919</v>
      </c>
      <c r="G86" s="22" t="str">
        <f t="shared" si="3"/>
        <v>5</v>
      </c>
      <c r="H86" s="21">
        <f>G86*summary!$D$28/'K_10.1'!$O$118</f>
        <v>44882.175802139034</v>
      </c>
      <c r="J86" s="9"/>
      <c r="K86" s="9"/>
      <c r="L86" s="9"/>
      <c r="M86" s="9"/>
      <c r="N86" s="9"/>
      <c r="O86" s="9">
        <v>5</v>
      </c>
    </row>
    <row r="87" spans="1:15" x14ac:dyDescent="0.2">
      <c r="A87" s="80"/>
      <c r="B87" s="96" t="s">
        <v>230</v>
      </c>
      <c r="C87" s="20" t="s">
        <v>510</v>
      </c>
      <c r="D87" s="21">
        <f t="shared" si="2"/>
        <v>0</v>
      </c>
      <c r="E87" s="22">
        <v>0</v>
      </c>
      <c r="F87" s="22">
        <v>18342</v>
      </c>
      <c r="G87" s="22" t="str">
        <f t="shared" si="3"/>
        <v>5</v>
      </c>
      <c r="H87" s="21">
        <f>G87*summary!$D$28/'K_10.1'!$O$118</f>
        <v>44882.175802139034</v>
      </c>
      <c r="J87" s="9"/>
      <c r="K87" s="9"/>
      <c r="L87" s="9"/>
      <c r="M87" s="9"/>
      <c r="N87" s="9"/>
      <c r="O87" s="9">
        <v>5</v>
      </c>
    </row>
    <row r="88" spans="1:15" x14ac:dyDescent="0.2">
      <c r="A88" s="80"/>
      <c r="B88" s="96" t="s">
        <v>231</v>
      </c>
      <c r="C88" s="20" t="s">
        <v>511</v>
      </c>
      <c r="D88" s="21">
        <f t="shared" si="2"/>
        <v>0</v>
      </c>
      <c r="E88" s="22">
        <v>0</v>
      </c>
      <c r="F88" s="22">
        <v>20572</v>
      </c>
      <c r="G88" s="22" t="str">
        <f t="shared" si="3"/>
        <v>5</v>
      </c>
      <c r="H88" s="21">
        <f>G88*summary!$D$28/'K_10.1'!$O$118</f>
        <v>44882.175802139034</v>
      </c>
      <c r="J88" s="9"/>
      <c r="K88" s="9"/>
      <c r="L88" s="9"/>
      <c r="M88" s="9"/>
      <c r="N88" s="9"/>
      <c r="O88" s="9">
        <v>5</v>
      </c>
    </row>
    <row r="89" spans="1:15" x14ac:dyDescent="0.2">
      <c r="A89" s="80"/>
      <c r="B89" s="96" t="s">
        <v>232</v>
      </c>
      <c r="C89" s="20" t="s">
        <v>512</v>
      </c>
      <c r="D89" s="21">
        <f t="shared" si="2"/>
        <v>3.9015254964691195</v>
      </c>
      <c r="E89" s="22">
        <v>1</v>
      </c>
      <c r="F89" s="22">
        <v>25631</v>
      </c>
      <c r="G89" s="22" t="str">
        <f t="shared" si="3"/>
        <v>5</v>
      </c>
      <c r="H89" s="21">
        <f>G89*summary!$D$28/'K_10.1'!$O$118</f>
        <v>44882.175802139034</v>
      </c>
      <c r="J89" s="9"/>
      <c r="K89" s="9"/>
      <c r="L89" s="9"/>
      <c r="M89" s="9"/>
      <c r="N89" s="9"/>
      <c r="O89" s="9">
        <v>5</v>
      </c>
    </row>
    <row r="90" spans="1:15" x14ac:dyDescent="0.2">
      <c r="A90" s="83"/>
      <c r="B90" s="96" t="s">
        <v>233</v>
      </c>
      <c r="C90" s="20" t="s">
        <v>513</v>
      </c>
      <c r="D90" s="21">
        <f t="shared" si="2"/>
        <v>0</v>
      </c>
      <c r="E90" s="22">
        <v>0</v>
      </c>
      <c r="F90" s="22">
        <v>33198</v>
      </c>
      <c r="G90" s="22" t="str">
        <f t="shared" si="3"/>
        <v>5</v>
      </c>
      <c r="H90" s="21">
        <f>G90*summary!$D$28/'K_10.1'!$O$118</f>
        <v>44882.175802139034</v>
      </c>
      <c r="J90" s="9"/>
      <c r="K90" s="9"/>
      <c r="L90" s="9"/>
      <c r="M90" s="9"/>
      <c r="N90" s="9"/>
      <c r="O90" s="9">
        <v>5</v>
      </c>
    </row>
    <row r="91" spans="1:15" x14ac:dyDescent="0.2">
      <c r="A91" s="80"/>
      <c r="B91" s="98" t="s">
        <v>234</v>
      </c>
      <c r="C91" s="26" t="s">
        <v>514</v>
      </c>
      <c r="D91" s="27">
        <f t="shared" si="2"/>
        <v>0</v>
      </c>
      <c r="E91" s="28">
        <v>0</v>
      </c>
      <c r="F91" s="28">
        <v>315</v>
      </c>
      <c r="G91" s="28" t="str">
        <f t="shared" si="3"/>
        <v>5</v>
      </c>
      <c r="H91" s="27">
        <f>G91*summary!$D$28/'K_10.1'!$O$118</f>
        <v>44882.175802139034</v>
      </c>
      <c r="J91" s="9"/>
      <c r="K91" s="9"/>
      <c r="L91" s="9"/>
      <c r="M91" s="9"/>
      <c r="N91" s="9"/>
      <c r="O91" s="9">
        <v>5</v>
      </c>
    </row>
    <row r="92" spans="1:15" x14ac:dyDescent="0.2">
      <c r="A92" s="29" t="s">
        <v>141</v>
      </c>
      <c r="B92" s="95" t="s">
        <v>241</v>
      </c>
      <c r="C92" s="30" t="s">
        <v>423</v>
      </c>
      <c r="D92" s="31">
        <f t="shared" si="2"/>
        <v>5.0816450979063621</v>
      </c>
      <c r="E92" s="32">
        <v>6</v>
      </c>
      <c r="F92" s="32">
        <v>118072</v>
      </c>
      <c r="G92" s="32" t="str">
        <f t="shared" si="3"/>
        <v>5</v>
      </c>
      <c r="H92" s="31">
        <f>G92*summary!$D$28/'K_10.1'!$O$118</f>
        <v>44882.175802139034</v>
      </c>
      <c r="J92" s="9"/>
      <c r="K92" s="9"/>
      <c r="L92" s="9"/>
      <c r="M92" s="9"/>
      <c r="N92" s="9"/>
      <c r="O92" s="9">
        <v>5</v>
      </c>
    </row>
    <row r="93" spans="1:15" x14ac:dyDescent="0.2">
      <c r="A93" s="19"/>
      <c r="B93" s="96" t="s">
        <v>242</v>
      </c>
      <c r="C93" s="20" t="s">
        <v>424</v>
      </c>
      <c r="D93" s="21">
        <f t="shared" si="2"/>
        <v>2.0012407692769516</v>
      </c>
      <c r="E93" s="22">
        <v>1</v>
      </c>
      <c r="F93" s="22">
        <v>49969</v>
      </c>
      <c r="G93" s="22" t="str">
        <f t="shared" si="3"/>
        <v>5</v>
      </c>
      <c r="H93" s="21">
        <f>G93*summary!$D$28/'K_10.1'!$O$118</f>
        <v>44882.175802139034</v>
      </c>
      <c r="J93" s="9"/>
      <c r="K93" s="9"/>
      <c r="L93" s="9"/>
      <c r="M93" s="9"/>
      <c r="N93" s="9"/>
      <c r="O93" s="9">
        <v>5</v>
      </c>
    </row>
    <row r="94" spans="1:15" x14ac:dyDescent="0.2">
      <c r="A94" s="19"/>
      <c r="B94" s="96" t="s">
        <v>243</v>
      </c>
      <c r="C94" s="20" t="s">
        <v>425</v>
      </c>
      <c r="D94" s="21">
        <f t="shared" si="2"/>
        <v>2.0664999690025003</v>
      </c>
      <c r="E94" s="22">
        <v>1</v>
      </c>
      <c r="F94" s="22">
        <v>48391</v>
      </c>
      <c r="G94" s="22" t="str">
        <f t="shared" si="3"/>
        <v>5</v>
      </c>
      <c r="H94" s="21">
        <f>G94*summary!$D$28/'K_10.1'!$O$118</f>
        <v>44882.175802139034</v>
      </c>
      <c r="J94" s="9"/>
      <c r="K94" s="9"/>
      <c r="L94" s="9"/>
      <c r="M94" s="9"/>
      <c r="N94" s="9"/>
      <c r="O94" s="9">
        <v>5</v>
      </c>
    </row>
    <row r="95" spans="1:15" x14ac:dyDescent="0.2">
      <c r="A95" s="19"/>
      <c r="B95" s="96" t="s">
        <v>244</v>
      </c>
      <c r="C95" s="20" t="s">
        <v>426</v>
      </c>
      <c r="D95" s="21">
        <f t="shared" si="2"/>
        <v>0</v>
      </c>
      <c r="E95" s="22">
        <v>0</v>
      </c>
      <c r="F95" s="22">
        <v>29864</v>
      </c>
      <c r="G95" s="22" t="str">
        <f t="shared" si="3"/>
        <v>5</v>
      </c>
      <c r="H95" s="21">
        <f>G95*summary!$D$28/'K_10.1'!$O$118</f>
        <v>44882.175802139034</v>
      </c>
      <c r="J95" s="9"/>
      <c r="K95" s="9"/>
      <c r="L95" s="9"/>
      <c r="M95" s="9"/>
      <c r="N95" s="9"/>
      <c r="O95" s="9">
        <v>5</v>
      </c>
    </row>
    <row r="96" spans="1:15" x14ac:dyDescent="0.2">
      <c r="A96" s="15"/>
      <c r="B96" s="96" t="s">
        <v>245</v>
      </c>
      <c r="C96" s="20" t="s">
        <v>427</v>
      </c>
      <c r="D96" s="21">
        <f t="shared" si="2"/>
        <v>4.4339999113200017</v>
      </c>
      <c r="E96" s="22">
        <v>1</v>
      </c>
      <c r="F96" s="22">
        <v>22553</v>
      </c>
      <c r="G96" s="22" t="str">
        <f t="shared" si="3"/>
        <v>5</v>
      </c>
      <c r="H96" s="21">
        <f>G96*summary!$D$28/'K_10.1'!$O$118</f>
        <v>44882.175802139034</v>
      </c>
      <c r="J96" s="9"/>
      <c r="K96" s="9"/>
      <c r="L96" s="9"/>
      <c r="M96" s="9"/>
      <c r="N96" s="9"/>
      <c r="O96" s="9">
        <v>5</v>
      </c>
    </row>
    <row r="97" spans="1:15" x14ac:dyDescent="0.2">
      <c r="A97" s="19"/>
      <c r="B97" s="96" t="s">
        <v>246</v>
      </c>
      <c r="C97" s="20" t="s">
        <v>428</v>
      </c>
      <c r="D97" s="21">
        <f t="shared" si="2"/>
        <v>0</v>
      </c>
      <c r="E97" s="22">
        <v>0</v>
      </c>
      <c r="F97" s="22">
        <v>9156</v>
      </c>
      <c r="G97" s="22" t="str">
        <f t="shared" si="3"/>
        <v>5</v>
      </c>
      <c r="H97" s="21">
        <f>G97*summary!$D$28/'K_10.1'!$O$118</f>
        <v>44882.175802139034</v>
      </c>
      <c r="J97" s="9"/>
      <c r="K97" s="9"/>
      <c r="L97" s="9"/>
      <c r="M97" s="9"/>
      <c r="N97" s="9"/>
      <c r="O97" s="9">
        <v>5</v>
      </c>
    </row>
    <row r="98" spans="1:15" x14ac:dyDescent="0.2">
      <c r="A98" s="19"/>
      <c r="B98" s="96" t="s">
        <v>247</v>
      </c>
      <c r="C98" s="20" t="s">
        <v>429</v>
      </c>
      <c r="D98" s="21">
        <f t="shared" si="2"/>
        <v>0</v>
      </c>
      <c r="E98" s="22">
        <v>0</v>
      </c>
      <c r="F98" s="22">
        <v>24059</v>
      </c>
      <c r="G98" s="22" t="str">
        <f t="shared" si="3"/>
        <v>5</v>
      </c>
      <c r="H98" s="21">
        <f>G98*summary!$D$28/'K_10.1'!$O$118</f>
        <v>44882.175802139034</v>
      </c>
      <c r="J98" s="9"/>
      <c r="K98" s="9"/>
      <c r="L98" s="9"/>
      <c r="M98" s="9"/>
      <c r="N98" s="9"/>
      <c r="O98" s="9">
        <v>5</v>
      </c>
    </row>
    <row r="99" spans="1:15" x14ac:dyDescent="0.2">
      <c r="A99" s="19"/>
      <c r="B99" s="96" t="s">
        <v>248</v>
      </c>
      <c r="C99" s="20" t="s">
        <v>430</v>
      </c>
      <c r="D99" s="21">
        <f t="shared" si="2"/>
        <v>44.326241134751776</v>
      </c>
      <c r="E99" s="22">
        <v>2</v>
      </c>
      <c r="F99" s="22">
        <v>4512</v>
      </c>
      <c r="G99" s="22" t="str">
        <f t="shared" si="3"/>
        <v>5</v>
      </c>
      <c r="H99" s="21">
        <f>G99*summary!$D$28/'K_10.1'!$O$118</f>
        <v>44882.175802139034</v>
      </c>
      <c r="J99" s="9"/>
      <c r="K99" s="9"/>
      <c r="L99" s="9"/>
      <c r="M99" s="9"/>
      <c r="N99" s="9"/>
      <c r="O99" s="9">
        <v>5</v>
      </c>
    </row>
    <row r="100" spans="1:15" x14ac:dyDescent="0.2">
      <c r="A100" s="19"/>
      <c r="B100" s="96" t="s">
        <v>249</v>
      </c>
      <c r="C100" s="20" t="s">
        <v>431</v>
      </c>
      <c r="D100" s="21">
        <f t="shared" si="2"/>
        <v>0</v>
      </c>
      <c r="E100" s="22">
        <v>0</v>
      </c>
      <c r="F100" s="22">
        <v>6739</v>
      </c>
      <c r="G100" s="22" t="str">
        <f t="shared" si="3"/>
        <v>5</v>
      </c>
      <c r="H100" s="21">
        <f>G100*summary!$D$28/'K_10.1'!$O$118</f>
        <v>44882.175802139034</v>
      </c>
      <c r="J100" s="9"/>
      <c r="K100" s="9"/>
      <c r="L100" s="9"/>
      <c r="M100" s="9"/>
      <c r="N100" s="9"/>
      <c r="O100" s="9">
        <v>5</v>
      </c>
    </row>
    <row r="101" spans="1:15" x14ac:dyDescent="0.2">
      <c r="A101" s="19"/>
      <c r="B101" s="96" t="s">
        <v>250</v>
      </c>
      <c r="C101" s="20" t="s">
        <v>432</v>
      </c>
      <c r="D101" s="21">
        <f t="shared" si="2"/>
        <v>0</v>
      </c>
      <c r="E101" s="22">
        <v>0</v>
      </c>
      <c r="F101" s="22">
        <v>17820</v>
      </c>
      <c r="G101" s="22" t="str">
        <f t="shared" si="3"/>
        <v>5</v>
      </c>
      <c r="H101" s="21">
        <f>G101*summary!$D$28/'K_10.1'!$O$118</f>
        <v>44882.175802139034</v>
      </c>
      <c r="J101" s="9"/>
      <c r="K101" s="9"/>
      <c r="L101" s="9"/>
      <c r="M101" s="9"/>
      <c r="N101" s="9"/>
      <c r="O101" s="9">
        <v>5</v>
      </c>
    </row>
    <row r="102" spans="1:15" x14ac:dyDescent="0.2">
      <c r="A102" s="19"/>
      <c r="B102" s="96" t="s">
        <v>251</v>
      </c>
      <c r="C102" s="20" t="s">
        <v>433</v>
      </c>
      <c r="D102" s="21">
        <f t="shared" si="2"/>
        <v>10.180966682786531</v>
      </c>
      <c r="E102" s="22">
        <v>4</v>
      </c>
      <c r="F102" s="22">
        <v>39289</v>
      </c>
      <c r="G102" s="22" t="str">
        <f t="shared" si="3"/>
        <v>5</v>
      </c>
      <c r="H102" s="21">
        <f>G102*summary!$D$28/'K_10.1'!$O$118</f>
        <v>44882.175802139034</v>
      </c>
      <c r="J102" s="9"/>
      <c r="K102" s="9"/>
      <c r="L102" s="9"/>
      <c r="M102" s="9"/>
      <c r="N102" s="9"/>
      <c r="O102" s="9">
        <v>5</v>
      </c>
    </row>
    <row r="103" spans="1:15" x14ac:dyDescent="0.2">
      <c r="A103" s="19"/>
      <c r="B103" s="96" t="s">
        <v>252</v>
      </c>
      <c r="C103" s="20" t="s">
        <v>434</v>
      </c>
      <c r="D103" s="21">
        <f t="shared" si="2"/>
        <v>0</v>
      </c>
      <c r="E103" s="22">
        <v>0</v>
      </c>
      <c r="F103" s="22">
        <v>13811</v>
      </c>
      <c r="G103" s="22" t="str">
        <f t="shared" si="3"/>
        <v>5</v>
      </c>
      <c r="H103" s="21">
        <f>G103*summary!$D$28/'K_10.1'!$O$118</f>
        <v>44882.175802139034</v>
      </c>
      <c r="J103" s="9"/>
      <c r="K103" s="9"/>
      <c r="L103" s="9"/>
      <c r="M103" s="9"/>
      <c r="N103" s="9"/>
      <c r="O103" s="9">
        <v>5</v>
      </c>
    </row>
    <row r="104" spans="1:15" x14ac:dyDescent="0.2">
      <c r="A104" s="33"/>
      <c r="B104" s="97" t="s">
        <v>253</v>
      </c>
      <c r="C104" s="34" t="s">
        <v>435</v>
      </c>
      <c r="D104" s="35">
        <f t="shared" si="2"/>
        <v>15.609146960118629</v>
      </c>
      <c r="E104" s="36">
        <v>2</v>
      </c>
      <c r="F104" s="36">
        <v>12813</v>
      </c>
      <c r="G104" s="36" t="str">
        <f t="shared" si="3"/>
        <v>5</v>
      </c>
      <c r="H104" s="35">
        <f>G104*summary!$D$28/'K_10.1'!$O$118</f>
        <v>44882.175802139034</v>
      </c>
      <c r="J104" s="9"/>
      <c r="K104" s="9"/>
      <c r="L104" s="9"/>
      <c r="M104" s="9"/>
      <c r="N104" s="9"/>
      <c r="O104" s="9">
        <v>5</v>
      </c>
    </row>
    <row r="105" spans="1:15" x14ac:dyDescent="0.2">
      <c r="A105" s="82" t="s">
        <v>140</v>
      </c>
      <c r="B105" s="95" t="s">
        <v>235</v>
      </c>
      <c r="C105" s="30" t="s">
        <v>515</v>
      </c>
      <c r="D105" s="31">
        <f t="shared" si="2"/>
        <v>0</v>
      </c>
      <c r="E105" s="32">
        <v>0</v>
      </c>
      <c r="F105" s="32">
        <v>39517</v>
      </c>
      <c r="G105" s="32" t="str">
        <f t="shared" si="3"/>
        <v>5</v>
      </c>
      <c r="H105" s="31">
        <f>G105*summary!$D$28/'K_10.1'!$O$118</f>
        <v>44882.175802139034</v>
      </c>
      <c r="J105" s="9"/>
      <c r="K105" s="9"/>
      <c r="L105" s="9"/>
      <c r="M105" s="9"/>
      <c r="N105" s="9"/>
      <c r="O105" s="9">
        <v>5</v>
      </c>
    </row>
    <row r="106" spans="1:15" x14ac:dyDescent="0.2">
      <c r="A106" s="80"/>
      <c r="B106" s="96" t="s">
        <v>236</v>
      </c>
      <c r="C106" s="20" t="s">
        <v>516</v>
      </c>
      <c r="D106" s="21">
        <f t="shared" si="2"/>
        <v>0</v>
      </c>
      <c r="E106" s="22">
        <v>0</v>
      </c>
      <c r="F106" s="22">
        <v>32810</v>
      </c>
      <c r="G106" s="22" t="str">
        <f t="shared" si="3"/>
        <v>5</v>
      </c>
      <c r="H106" s="21">
        <f>G106*summary!$D$28/'K_10.1'!$O$118</f>
        <v>44882.175802139034</v>
      </c>
      <c r="J106" s="9"/>
      <c r="K106" s="9"/>
      <c r="L106" s="9"/>
      <c r="M106" s="9"/>
      <c r="N106" s="9"/>
      <c r="O106" s="9">
        <v>5</v>
      </c>
    </row>
    <row r="107" spans="1:15" x14ac:dyDescent="0.2">
      <c r="A107" s="80"/>
      <c r="B107" s="96" t="s">
        <v>237</v>
      </c>
      <c r="C107" s="20" t="s">
        <v>517</v>
      </c>
      <c r="D107" s="21">
        <f t="shared" si="2"/>
        <v>5.6060096423365851</v>
      </c>
      <c r="E107" s="22">
        <v>1</v>
      </c>
      <c r="F107" s="22">
        <v>17838</v>
      </c>
      <c r="G107" s="22" t="str">
        <f t="shared" si="3"/>
        <v>5</v>
      </c>
      <c r="H107" s="21">
        <f>G107*summary!$D$28/'K_10.1'!$O$118</f>
        <v>44882.175802139034</v>
      </c>
      <c r="J107" s="9"/>
      <c r="K107" s="9"/>
      <c r="L107" s="9"/>
      <c r="M107" s="9"/>
      <c r="N107" s="9"/>
      <c r="O107" s="9">
        <v>5</v>
      </c>
    </row>
    <row r="108" spans="1:15" x14ac:dyDescent="0.2">
      <c r="A108" s="80"/>
      <c r="B108" s="96" t="s">
        <v>238</v>
      </c>
      <c r="C108" s="20" t="s">
        <v>518</v>
      </c>
      <c r="D108" s="21">
        <f t="shared" si="2"/>
        <v>0</v>
      </c>
      <c r="E108" s="22">
        <v>0</v>
      </c>
      <c r="F108" s="22">
        <v>16371</v>
      </c>
      <c r="G108" s="22" t="str">
        <f t="shared" si="3"/>
        <v>5</v>
      </c>
      <c r="H108" s="21">
        <f>G108*summary!$D$28/'K_10.1'!$O$118</f>
        <v>44882.175802139034</v>
      </c>
      <c r="J108" s="9"/>
      <c r="K108" s="9"/>
      <c r="L108" s="9"/>
      <c r="M108" s="9"/>
      <c r="N108" s="9"/>
      <c r="O108" s="9">
        <v>5</v>
      </c>
    </row>
    <row r="109" spans="1:15" x14ac:dyDescent="0.2">
      <c r="A109" s="83"/>
      <c r="B109" s="96" t="s">
        <v>239</v>
      </c>
      <c r="C109" s="20" t="s">
        <v>519</v>
      </c>
      <c r="D109" s="21">
        <f t="shared" si="2"/>
        <v>0</v>
      </c>
      <c r="E109" s="22">
        <v>0</v>
      </c>
      <c r="F109" s="22">
        <v>10373</v>
      </c>
      <c r="G109" s="22" t="str">
        <f t="shared" si="3"/>
        <v>5</v>
      </c>
      <c r="H109" s="21">
        <f>G109*summary!$D$28/'K_10.1'!$O$118</f>
        <v>44882.175802139034</v>
      </c>
      <c r="J109" s="9"/>
      <c r="K109" s="9"/>
      <c r="L109" s="9"/>
      <c r="M109" s="9"/>
      <c r="N109" s="9"/>
      <c r="O109" s="9">
        <v>5</v>
      </c>
    </row>
    <row r="110" spans="1:15" x14ac:dyDescent="0.2">
      <c r="A110" s="80"/>
      <c r="B110" s="98" t="s">
        <v>240</v>
      </c>
      <c r="C110" s="26" t="s">
        <v>520</v>
      </c>
      <c r="D110" s="27">
        <f t="shared" si="2"/>
        <v>0</v>
      </c>
      <c r="E110" s="28">
        <v>0</v>
      </c>
      <c r="F110" s="28">
        <v>7592</v>
      </c>
      <c r="G110" s="28" t="str">
        <f t="shared" si="3"/>
        <v>5</v>
      </c>
      <c r="H110" s="27">
        <f>G110*summary!$D$28/'K_10.1'!$O$118</f>
        <v>44882.175802139034</v>
      </c>
      <c r="J110" s="9"/>
      <c r="K110" s="9"/>
      <c r="L110" s="9"/>
      <c r="M110" s="9"/>
      <c r="N110" s="9"/>
      <c r="O110" s="9">
        <v>5</v>
      </c>
    </row>
    <row r="111" spans="1:15" x14ac:dyDescent="0.2">
      <c r="A111" s="29" t="s">
        <v>138</v>
      </c>
      <c r="B111" s="95" t="s">
        <v>215</v>
      </c>
      <c r="C111" s="30" t="s">
        <v>521</v>
      </c>
      <c r="D111" s="31">
        <f t="shared" si="2"/>
        <v>0</v>
      </c>
      <c r="E111" s="32">
        <v>0</v>
      </c>
      <c r="F111" s="32">
        <v>37344</v>
      </c>
      <c r="G111" s="32" t="str">
        <f t="shared" si="3"/>
        <v>5</v>
      </c>
      <c r="H111" s="31">
        <f>G111*summary!$D$28/'K_10.1'!$O$118</f>
        <v>44882.175802139034</v>
      </c>
      <c r="J111" s="9"/>
      <c r="K111" s="9"/>
      <c r="L111" s="9"/>
      <c r="M111" s="9"/>
      <c r="N111" s="9"/>
      <c r="O111" s="9">
        <v>5</v>
      </c>
    </row>
    <row r="112" spans="1:15" x14ac:dyDescent="0.2">
      <c r="A112" s="19"/>
      <c r="B112" s="96" t="s">
        <v>216</v>
      </c>
      <c r="C112" s="20" t="s">
        <v>522</v>
      </c>
      <c r="D112" s="21">
        <f t="shared" si="2"/>
        <v>0</v>
      </c>
      <c r="E112" s="22">
        <v>0</v>
      </c>
      <c r="F112" s="22">
        <v>12146</v>
      </c>
      <c r="G112" s="22" t="str">
        <f t="shared" si="3"/>
        <v>5</v>
      </c>
      <c r="H112" s="21">
        <f>G112*summary!$D$28/'K_10.1'!$O$118</f>
        <v>44882.175802139034</v>
      </c>
      <c r="J112" s="9"/>
      <c r="K112" s="9"/>
      <c r="L112" s="9"/>
      <c r="M112" s="9"/>
      <c r="N112" s="9"/>
      <c r="O112" s="9">
        <v>5</v>
      </c>
    </row>
    <row r="113" spans="1:15" x14ac:dyDescent="0.2">
      <c r="A113" s="19"/>
      <c r="B113" s="96" t="s">
        <v>217</v>
      </c>
      <c r="C113" s="20" t="s">
        <v>523</v>
      </c>
      <c r="D113" s="21">
        <f t="shared" si="2"/>
        <v>0</v>
      </c>
      <c r="E113" s="22">
        <v>0</v>
      </c>
      <c r="F113" s="22">
        <v>18457</v>
      </c>
      <c r="G113" s="22" t="str">
        <f t="shared" si="3"/>
        <v>5</v>
      </c>
      <c r="H113" s="21">
        <f>G113*summary!$D$28/'K_10.1'!$O$118</f>
        <v>44882.175802139034</v>
      </c>
      <c r="J113" s="9"/>
      <c r="K113" s="9"/>
      <c r="L113" s="9"/>
      <c r="M113" s="9"/>
      <c r="N113" s="9"/>
      <c r="O113" s="9">
        <v>5</v>
      </c>
    </row>
    <row r="114" spans="1:15" x14ac:dyDescent="0.2">
      <c r="A114" s="19"/>
      <c r="B114" s="96" t="s">
        <v>218</v>
      </c>
      <c r="C114" s="20" t="s">
        <v>524</v>
      </c>
      <c r="D114" s="21">
        <f t="shared" si="2"/>
        <v>20.677533859461693</v>
      </c>
      <c r="E114" s="22">
        <v>6</v>
      </c>
      <c r="F114" s="22">
        <v>29017</v>
      </c>
      <c r="G114" s="22" t="str">
        <f t="shared" si="3"/>
        <v>5</v>
      </c>
      <c r="H114" s="21">
        <f>G114*summary!$D$28/'K_10.1'!$O$118</f>
        <v>44882.175802139034</v>
      </c>
      <c r="J114" s="9"/>
      <c r="K114" s="9"/>
      <c r="L114" s="9"/>
      <c r="M114" s="9"/>
      <c r="N114" s="9"/>
      <c r="O114" s="9">
        <v>5</v>
      </c>
    </row>
    <row r="115" spans="1:15" x14ac:dyDescent="0.2">
      <c r="A115" s="19"/>
      <c r="B115" s="96" t="s">
        <v>219</v>
      </c>
      <c r="C115" s="20" t="s">
        <v>525</v>
      </c>
      <c r="D115" s="91">
        <f t="shared" si="2"/>
        <v>0</v>
      </c>
      <c r="E115" s="85">
        <v>0</v>
      </c>
      <c r="F115" s="86">
        <v>19520</v>
      </c>
      <c r="G115" s="22" t="str">
        <f t="shared" si="3"/>
        <v>5</v>
      </c>
      <c r="H115" s="21">
        <f>G115*summary!$D$28/'K_10.1'!$O$118</f>
        <v>44882.175802139034</v>
      </c>
      <c r="J115" s="9"/>
      <c r="K115" s="9"/>
      <c r="L115" s="9"/>
      <c r="M115" s="9"/>
      <c r="N115" s="9"/>
      <c r="O115" s="9">
        <v>5</v>
      </c>
    </row>
    <row r="116" spans="1:15" x14ac:dyDescent="0.2">
      <c r="A116" s="19"/>
      <c r="B116" s="96" t="s">
        <v>220</v>
      </c>
      <c r="C116" s="20" t="s">
        <v>526</v>
      </c>
      <c r="D116" s="21">
        <f t="shared" si="2"/>
        <v>2.7386005751061209</v>
      </c>
      <c r="E116" s="86">
        <v>1</v>
      </c>
      <c r="F116" s="20">
        <v>36515</v>
      </c>
      <c r="G116" s="22" t="str">
        <f t="shared" si="3"/>
        <v>5</v>
      </c>
      <c r="H116" s="21">
        <f>G116*summary!$D$28/'K_10.1'!$O$118</f>
        <v>44882.175802139034</v>
      </c>
      <c r="J116" s="9"/>
      <c r="K116" s="9"/>
      <c r="L116" s="9"/>
      <c r="M116" s="9"/>
      <c r="N116" s="9"/>
      <c r="O116" s="9">
        <v>5</v>
      </c>
    </row>
    <row r="117" spans="1:15" x14ac:dyDescent="0.2">
      <c r="A117" s="33"/>
      <c r="B117" s="97" t="s">
        <v>221</v>
      </c>
      <c r="C117" s="34" t="s">
        <v>527</v>
      </c>
      <c r="D117" s="27">
        <f t="shared" si="2"/>
        <v>68.411151017615865</v>
      </c>
      <c r="E117" s="87">
        <v>8</v>
      </c>
      <c r="F117" s="26">
        <v>11694</v>
      </c>
      <c r="G117" s="22" t="str">
        <f t="shared" si="3"/>
        <v>3</v>
      </c>
      <c r="H117" s="27">
        <f>G117*summary!$D$28/'K_10.1'!$O$118</f>
        <v>26929.305481283423</v>
      </c>
      <c r="J117" s="9"/>
      <c r="K117" s="9"/>
      <c r="L117" s="9"/>
      <c r="M117" s="9"/>
      <c r="N117" s="9"/>
      <c r="O117" s="9">
        <v>3</v>
      </c>
    </row>
    <row r="118" spans="1:15" ht="21.75" thickBot="1" x14ac:dyDescent="0.25">
      <c r="B118" s="92"/>
      <c r="D118" s="88"/>
      <c r="E118" s="89"/>
      <c r="F118" s="88"/>
      <c r="G118" s="90"/>
      <c r="H118" s="99">
        <f>SUM(H4:H117)</f>
        <v>5035780.1249999953</v>
      </c>
      <c r="J118" s="9"/>
      <c r="K118" s="9"/>
      <c r="L118" s="9"/>
      <c r="M118" s="9"/>
      <c r="N118" s="9"/>
      <c r="O118" s="9">
        <f>SUM(O4:O117)</f>
        <v>561</v>
      </c>
    </row>
    <row r="119" spans="1:15" ht="21.75" thickTop="1" x14ac:dyDescent="0.2">
      <c r="J119" s="9"/>
      <c r="K119" s="9"/>
      <c r="L119" s="9"/>
      <c r="M119" s="9"/>
      <c r="N119" s="9"/>
    </row>
  </sheetData>
  <mergeCells count="1">
    <mergeCell ref="N18:N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19"/>
  <sheetViews>
    <sheetView topLeftCell="D1" workbookViewId="0">
      <selection activeCell="K4" sqref="K4"/>
    </sheetView>
  </sheetViews>
  <sheetFormatPr defaultRowHeight="21" x14ac:dyDescent="0.2"/>
  <cols>
    <col min="1" max="1" width="22.42578125" style="9" customWidth="1"/>
    <col min="2" max="2" width="9.7109375" style="37" customWidth="1"/>
    <col min="3" max="3" width="72.85546875" style="9" bestFit="1" customWidth="1"/>
    <col min="4" max="6" width="12.7109375" style="9" customWidth="1"/>
    <col min="7" max="8" width="9.140625" style="9" hidden="1" customWidth="1"/>
    <col min="9" max="9" width="10.140625" style="9" hidden="1" customWidth="1"/>
    <col min="10" max="10" width="12.42578125" style="9" bestFit="1" customWidth="1"/>
    <col min="11" max="11" width="14.85546875" style="9" bestFit="1" customWidth="1"/>
    <col min="12" max="12" width="9.140625" style="10"/>
    <col min="13" max="13" width="11.5703125" style="10" bestFit="1" customWidth="1"/>
    <col min="14" max="15" width="9.140625" style="10"/>
    <col min="16" max="16" width="34.7109375" style="10" customWidth="1"/>
    <col min="17" max="16384" width="9.140625" style="9"/>
  </cols>
  <sheetData>
    <row r="1" spans="1:16" ht="30.75" customHeight="1" x14ac:dyDescent="0.2">
      <c r="A1" s="43" t="s">
        <v>133</v>
      </c>
    </row>
    <row r="2" spans="1:16" x14ac:dyDescent="0.2">
      <c r="B2" s="52" t="s">
        <v>410</v>
      </c>
    </row>
    <row r="3" spans="1:16" s="14" customFormat="1" ht="33" customHeight="1" x14ac:dyDescent="0.2">
      <c r="A3" s="13" t="s">
        <v>134</v>
      </c>
      <c r="B3" s="94" t="s">
        <v>376</v>
      </c>
      <c r="C3" s="13" t="s">
        <v>144</v>
      </c>
      <c r="D3" s="13" t="s">
        <v>282</v>
      </c>
      <c r="E3" s="79" t="s">
        <v>283</v>
      </c>
      <c r="F3" s="13" t="s">
        <v>284</v>
      </c>
      <c r="H3" s="101"/>
      <c r="I3" s="101"/>
      <c r="J3" s="44" t="s">
        <v>261</v>
      </c>
      <c r="K3" s="13" t="s">
        <v>121</v>
      </c>
      <c r="L3" s="10"/>
      <c r="M3" s="10"/>
      <c r="N3" s="10"/>
      <c r="O3" s="10"/>
      <c r="P3" s="10"/>
    </row>
    <row r="4" spans="1:16" x14ac:dyDescent="0.2">
      <c r="A4" s="29" t="s">
        <v>142</v>
      </c>
      <c r="B4" s="95" t="s">
        <v>254</v>
      </c>
      <c r="C4" s="30" t="s">
        <v>417</v>
      </c>
      <c r="D4" s="31">
        <f>E4*100000/F4</f>
        <v>1.7756627661274571</v>
      </c>
      <c r="E4" s="32">
        <v>1</v>
      </c>
      <c r="F4" s="32">
        <v>56317</v>
      </c>
      <c r="G4" s="32">
        <f t="shared" ref="G4:G35" si="0">IF(D4&lt;=25,5)</f>
        <v>5</v>
      </c>
      <c r="H4" s="132"/>
      <c r="I4" s="132"/>
      <c r="J4" s="22">
        <f t="shared" ref="J4:J67" si="1">IF(G4=5,5,IF(I4&lt;=0,IF(I4&lt;-20,1,2),IF(I4&gt;0 &amp; I4&lt;=10,3,IF(I4&gt;10 &amp; I4&lt;=20,4,5))))</f>
        <v>5</v>
      </c>
      <c r="K4" s="132">
        <f>J4*summary!$D$29/'K_10.2'!$J$118</f>
        <v>45285.792491007196</v>
      </c>
    </row>
    <row r="5" spans="1:16" x14ac:dyDescent="0.2">
      <c r="A5" s="19"/>
      <c r="B5" s="96" t="s">
        <v>255</v>
      </c>
      <c r="C5" s="20" t="s">
        <v>418</v>
      </c>
      <c r="D5" s="21">
        <f t="shared" ref="D5:D68" si="2">E5*100000/F5</f>
        <v>0</v>
      </c>
      <c r="E5" s="22">
        <v>0</v>
      </c>
      <c r="F5" s="22">
        <v>12996</v>
      </c>
      <c r="G5" s="32">
        <f t="shared" si="0"/>
        <v>5</v>
      </c>
      <c r="H5" s="132"/>
      <c r="I5" s="132"/>
      <c r="J5" s="22">
        <f t="shared" si="1"/>
        <v>5</v>
      </c>
      <c r="K5" s="132">
        <f>J5*summary!$D$29/'K_10.2'!$J$118</f>
        <v>45285.792491007196</v>
      </c>
    </row>
    <row r="6" spans="1:16" x14ac:dyDescent="0.2">
      <c r="A6" s="19"/>
      <c r="B6" s="96" t="s">
        <v>256</v>
      </c>
      <c r="C6" s="20" t="s">
        <v>419</v>
      </c>
      <c r="D6" s="21">
        <f t="shared" si="2"/>
        <v>34.550576728857706</v>
      </c>
      <c r="E6" s="22">
        <v>13</v>
      </c>
      <c r="F6" s="22">
        <v>37626</v>
      </c>
      <c r="G6" s="32" t="b">
        <f t="shared" si="0"/>
        <v>0</v>
      </c>
      <c r="H6" s="132">
        <f>50-D6</f>
        <v>15.449423271142294</v>
      </c>
      <c r="I6" s="132">
        <f>H6*100/D6</f>
        <v>44.715384615384608</v>
      </c>
      <c r="J6" s="22">
        <f t="shared" si="1"/>
        <v>5</v>
      </c>
      <c r="K6" s="132">
        <f>J6*summary!$D$29/'K_10.2'!$J$118</f>
        <v>45285.792491007196</v>
      </c>
    </row>
    <row r="7" spans="1:16" x14ac:dyDescent="0.2">
      <c r="A7" s="19"/>
      <c r="B7" s="96" t="s">
        <v>257</v>
      </c>
      <c r="C7" s="20" t="s">
        <v>420</v>
      </c>
      <c r="D7" s="21">
        <f t="shared" si="2"/>
        <v>0</v>
      </c>
      <c r="E7" s="22">
        <v>0</v>
      </c>
      <c r="F7" s="22">
        <v>24506</v>
      </c>
      <c r="G7" s="32">
        <f t="shared" si="0"/>
        <v>5</v>
      </c>
      <c r="H7" s="132"/>
      <c r="I7" s="132"/>
      <c r="J7" s="22">
        <f t="shared" si="1"/>
        <v>5</v>
      </c>
      <c r="K7" s="132">
        <f>J7*summary!$D$29/'K_10.2'!$J$118</f>
        <v>45285.792491007196</v>
      </c>
    </row>
    <row r="8" spans="1:16" x14ac:dyDescent="0.2">
      <c r="A8" s="19"/>
      <c r="B8" s="96" t="s">
        <v>258</v>
      </c>
      <c r="C8" s="20" t="s">
        <v>421</v>
      </c>
      <c r="D8" s="21">
        <f t="shared" si="2"/>
        <v>0</v>
      </c>
      <c r="E8" s="22">
        <v>0</v>
      </c>
      <c r="F8" s="22">
        <v>4624</v>
      </c>
      <c r="G8" s="32">
        <f t="shared" si="0"/>
        <v>5</v>
      </c>
      <c r="H8" s="132"/>
      <c r="I8" s="132"/>
      <c r="J8" s="22">
        <f t="shared" si="1"/>
        <v>5</v>
      </c>
      <c r="K8" s="132">
        <f>J8*summary!$D$29/'K_10.2'!$J$118</f>
        <v>45285.792491007196</v>
      </c>
    </row>
    <row r="9" spans="1:16" x14ac:dyDescent="0.2">
      <c r="A9" s="33"/>
      <c r="B9" s="97" t="s">
        <v>259</v>
      </c>
      <c r="C9" s="34" t="s">
        <v>422</v>
      </c>
      <c r="D9" s="35">
        <f t="shared" si="2"/>
        <v>0</v>
      </c>
      <c r="E9" s="36">
        <v>0</v>
      </c>
      <c r="F9" s="36">
        <v>15369</v>
      </c>
      <c r="G9" s="32">
        <f t="shared" si="0"/>
        <v>5</v>
      </c>
      <c r="H9" s="132"/>
      <c r="I9" s="132"/>
      <c r="J9" s="22">
        <f t="shared" si="1"/>
        <v>5</v>
      </c>
      <c r="K9" s="132">
        <f>J9*summary!$D$29/'K_10.2'!$J$118</f>
        <v>45285.792491007196</v>
      </c>
    </row>
    <row r="10" spans="1:16" x14ac:dyDescent="0.2">
      <c r="A10" s="82" t="s">
        <v>135</v>
      </c>
      <c r="B10" s="95" t="s">
        <v>146</v>
      </c>
      <c r="C10" s="30" t="s">
        <v>436</v>
      </c>
      <c r="D10" s="31">
        <f t="shared" si="2"/>
        <v>16.375519561521383</v>
      </c>
      <c r="E10" s="32">
        <v>34</v>
      </c>
      <c r="F10" s="32">
        <v>207627</v>
      </c>
      <c r="G10" s="32">
        <f t="shared" si="0"/>
        <v>5</v>
      </c>
      <c r="H10" s="132"/>
      <c r="I10" s="132"/>
      <c r="J10" s="22">
        <f t="shared" si="1"/>
        <v>5</v>
      </c>
      <c r="K10" s="132">
        <f>J10*summary!$D$29/'K_10.2'!$J$118</f>
        <v>45285.792491007196</v>
      </c>
    </row>
    <row r="11" spans="1:16" x14ac:dyDescent="0.2">
      <c r="A11" s="80"/>
      <c r="B11" s="96" t="s">
        <v>147</v>
      </c>
      <c r="C11" s="20" t="s">
        <v>437</v>
      </c>
      <c r="D11" s="21">
        <f t="shared" si="2"/>
        <v>23.040509404717021</v>
      </c>
      <c r="E11" s="22">
        <v>11</v>
      </c>
      <c r="F11" s="22">
        <v>47742</v>
      </c>
      <c r="G11" s="32">
        <f t="shared" si="0"/>
        <v>5</v>
      </c>
      <c r="H11" s="132"/>
      <c r="I11" s="132"/>
      <c r="J11" s="22">
        <f t="shared" si="1"/>
        <v>5</v>
      </c>
      <c r="K11" s="132">
        <f>J11*summary!$D$29/'K_10.2'!$J$118</f>
        <v>45285.792491007196</v>
      </c>
    </row>
    <row r="12" spans="1:16" x14ac:dyDescent="0.2">
      <c r="A12" s="80"/>
      <c r="B12" s="96" t="s">
        <v>148</v>
      </c>
      <c r="C12" s="20" t="s">
        <v>438</v>
      </c>
      <c r="D12" s="21">
        <f t="shared" si="2"/>
        <v>3.4150089643985315</v>
      </c>
      <c r="E12" s="22">
        <v>2</v>
      </c>
      <c r="F12" s="22">
        <v>58565</v>
      </c>
      <c r="G12" s="32">
        <f t="shared" si="0"/>
        <v>5</v>
      </c>
      <c r="H12" s="132"/>
      <c r="I12" s="132"/>
      <c r="J12" s="22">
        <f t="shared" si="1"/>
        <v>5</v>
      </c>
      <c r="K12" s="132">
        <f>J12*summary!$D$29/'K_10.2'!$J$118</f>
        <v>45285.792491007196</v>
      </c>
    </row>
    <row r="13" spans="1:16" x14ac:dyDescent="0.2">
      <c r="A13" s="80"/>
      <c r="B13" s="96" t="s">
        <v>149</v>
      </c>
      <c r="C13" s="20" t="s">
        <v>439</v>
      </c>
      <c r="D13" s="21">
        <f t="shared" si="2"/>
        <v>18.907990807807547</v>
      </c>
      <c r="E13" s="22">
        <v>13</v>
      </c>
      <c r="F13" s="22">
        <v>68754</v>
      </c>
      <c r="G13" s="32">
        <f t="shared" si="0"/>
        <v>5</v>
      </c>
      <c r="H13" s="132"/>
      <c r="I13" s="132"/>
      <c r="J13" s="22">
        <f t="shared" si="1"/>
        <v>5</v>
      </c>
      <c r="K13" s="132">
        <f>J13*summary!$D$29/'K_10.2'!$J$118</f>
        <v>45285.792491007196</v>
      </c>
      <c r="L13" s="23" t="s">
        <v>373</v>
      </c>
      <c r="M13" s="24">
        <f>AVERAGE(D14:D123)</f>
        <v>8.1766728509467477</v>
      </c>
      <c r="N13" s="9"/>
      <c r="O13" s="9"/>
      <c r="P13" s="9"/>
    </row>
    <row r="14" spans="1:16" x14ac:dyDescent="0.2">
      <c r="A14" s="80"/>
      <c r="B14" s="96" t="s">
        <v>150</v>
      </c>
      <c r="C14" s="20" t="s">
        <v>440</v>
      </c>
      <c r="D14" s="21">
        <f t="shared" si="2"/>
        <v>2.254791431792559</v>
      </c>
      <c r="E14" s="22">
        <v>1</v>
      </c>
      <c r="F14" s="22">
        <v>44350</v>
      </c>
      <c r="G14" s="32">
        <f t="shared" si="0"/>
        <v>5</v>
      </c>
      <c r="H14" s="132"/>
      <c r="I14" s="132"/>
      <c r="J14" s="22">
        <f t="shared" si="1"/>
        <v>5</v>
      </c>
      <c r="K14" s="132">
        <f>J14*summary!$D$29/'K_10.2'!$J$118</f>
        <v>45285.792491007196</v>
      </c>
      <c r="L14" s="23" t="s">
        <v>374</v>
      </c>
      <c r="M14" s="24">
        <f>STDEV(D14:D117)</f>
        <v>16.434387343116349</v>
      </c>
      <c r="N14" s="9"/>
      <c r="O14" s="9"/>
      <c r="P14" s="9"/>
    </row>
    <row r="15" spans="1:16" x14ac:dyDescent="0.2">
      <c r="A15" s="80"/>
      <c r="B15" s="96" t="s">
        <v>151</v>
      </c>
      <c r="C15" s="20" t="s">
        <v>441</v>
      </c>
      <c r="D15" s="21">
        <f t="shared" si="2"/>
        <v>3.2698438649554484</v>
      </c>
      <c r="E15" s="22">
        <v>2</v>
      </c>
      <c r="F15" s="22">
        <v>61165</v>
      </c>
      <c r="G15" s="32">
        <f t="shared" si="0"/>
        <v>5</v>
      </c>
      <c r="H15" s="132"/>
      <c r="I15" s="132"/>
      <c r="J15" s="22">
        <f t="shared" si="1"/>
        <v>5</v>
      </c>
      <c r="K15" s="132">
        <f>J15*summary!$D$29/'K_10.2'!$J$118</f>
        <v>45285.792491007196</v>
      </c>
      <c r="L15" s="23" t="s">
        <v>375</v>
      </c>
      <c r="M15" s="24">
        <f>M14/2</f>
        <v>8.2171936715581744</v>
      </c>
      <c r="N15" s="9"/>
      <c r="O15" s="9"/>
      <c r="P15" s="9"/>
    </row>
    <row r="16" spans="1:16" x14ac:dyDescent="0.2">
      <c r="A16" s="80"/>
      <c r="B16" s="96" t="s">
        <v>152</v>
      </c>
      <c r="C16" s="20" t="s">
        <v>442</v>
      </c>
      <c r="D16" s="21">
        <f t="shared" si="2"/>
        <v>0</v>
      </c>
      <c r="E16" s="22">
        <v>0</v>
      </c>
      <c r="F16" s="22">
        <v>42698</v>
      </c>
      <c r="G16" s="32">
        <f t="shared" si="0"/>
        <v>5</v>
      </c>
      <c r="H16" s="132"/>
      <c r="I16" s="132"/>
      <c r="J16" s="22">
        <f t="shared" si="1"/>
        <v>5</v>
      </c>
      <c r="K16" s="132">
        <f>J16*summary!$D$29/'K_10.2'!$J$118</f>
        <v>45285.792491007196</v>
      </c>
      <c r="L16" s="9"/>
      <c r="M16" s="9"/>
      <c r="N16" s="9"/>
      <c r="O16" s="9"/>
      <c r="P16" s="9"/>
    </row>
    <row r="17" spans="1:16" x14ac:dyDescent="0.2">
      <c r="A17" s="80"/>
      <c r="B17" s="96" t="s">
        <v>153</v>
      </c>
      <c r="C17" s="20" t="s">
        <v>443</v>
      </c>
      <c r="D17" s="21">
        <f t="shared" si="2"/>
        <v>0</v>
      </c>
      <c r="E17" s="22">
        <v>0</v>
      </c>
      <c r="F17" s="22">
        <v>4082</v>
      </c>
      <c r="G17" s="32">
        <f t="shared" si="0"/>
        <v>5</v>
      </c>
      <c r="H17" s="132"/>
      <c r="I17" s="132"/>
      <c r="J17" s="22">
        <f t="shared" si="1"/>
        <v>5</v>
      </c>
      <c r="K17" s="132">
        <f>J17*summary!$D$29/'K_10.2'!$J$118</f>
        <v>45285.792491007196</v>
      </c>
      <c r="L17" s="9"/>
      <c r="M17" s="9"/>
      <c r="N17" s="9"/>
      <c r="O17" s="9"/>
      <c r="P17" s="9"/>
    </row>
    <row r="18" spans="1:16" x14ac:dyDescent="0.2">
      <c r="A18" s="80"/>
      <c r="B18" s="96" t="s">
        <v>154</v>
      </c>
      <c r="C18" s="20" t="s">
        <v>444</v>
      </c>
      <c r="D18" s="21">
        <f t="shared" si="2"/>
        <v>0</v>
      </c>
      <c r="E18" s="22">
        <v>0</v>
      </c>
      <c r="F18" s="22">
        <v>10255</v>
      </c>
      <c r="G18" s="32">
        <f t="shared" si="0"/>
        <v>5</v>
      </c>
      <c r="H18" s="132"/>
      <c r="I18" s="132"/>
      <c r="J18" s="22">
        <f t="shared" si="1"/>
        <v>5</v>
      </c>
      <c r="K18" s="132">
        <f>J18*summary!$D$29/'K_10.2'!$J$118</f>
        <v>45285.792491007196</v>
      </c>
      <c r="L18" s="9">
        <v>5</v>
      </c>
      <c r="M18" s="25">
        <f>M19+M15</f>
        <v>76.667187343116353</v>
      </c>
      <c r="N18" s="9"/>
      <c r="O18" s="9"/>
      <c r="P18" s="289" t="s">
        <v>378</v>
      </c>
    </row>
    <row r="19" spans="1:16" x14ac:dyDescent="0.2">
      <c r="A19" s="80"/>
      <c r="B19" s="96" t="s">
        <v>155</v>
      </c>
      <c r="C19" s="20" t="s">
        <v>445</v>
      </c>
      <c r="D19" s="21">
        <f t="shared" si="2"/>
        <v>0</v>
      </c>
      <c r="E19" s="22">
        <v>0</v>
      </c>
      <c r="F19" s="22">
        <v>11796</v>
      </c>
      <c r="G19" s="32">
        <f t="shared" si="0"/>
        <v>5</v>
      </c>
      <c r="H19" s="132"/>
      <c r="I19" s="132"/>
      <c r="J19" s="22">
        <f t="shared" si="1"/>
        <v>5</v>
      </c>
      <c r="K19" s="132">
        <f>J19*summary!$D$29/'K_10.2'!$J$118</f>
        <v>45285.792491007196</v>
      </c>
      <c r="L19" s="9">
        <v>4</v>
      </c>
      <c r="M19" s="25">
        <f>M20+M15</f>
        <v>68.449993671558175</v>
      </c>
      <c r="N19" s="9"/>
      <c r="O19" s="9"/>
      <c r="P19" s="289"/>
    </row>
    <row r="20" spans="1:16" x14ac:dyDescent="0.2">
      <c r="A20" s="80"/>
      <c r="B20" s="96" t="s">
        <v>156</v>
      </c>
      <c r="C20" s="20" t="s">
        <v>446</v>
      </c>
      <c r="D20" s="21">
        <f t="shared" si="2"/>
        <v>18.367159518780422</v>
      </c>
      <c r="E20" s="22">
        <v>2</v>
      </c>
      <c r="F20" s="22">
        <v>10889</v>
      </c>
      <c r="G20" s="32">
        <f t="shared" si="0"/>
        <v>5</v>
      </c>
      <c r="H20" s="132"/>
      <c r="I20" s="132"/>
      <c r="J20" s="22">
        <f t="shared" si="1"/>
        <v>5</v>
      </c>
      <c r="K20" s="132">
        <f>J20*summary!$D$29/'K_10.2'!$J$118</f>
        <v>45285.792491007196</v>
      </c>
      <c r="L20" s="9">
        <v>3</v>
      </c>
      <c r="M20" s="25">
        <v>60.232799999999997</v>
      </c>
      <c r="N20" s="9"/>
      <c r="O20" s="9"/>
      <c r="P20" s="289"/>
    </row>
    <row r="21" spans="1:16" x14ac:dyDescent="0.2">
      <c r="A21" s="80"/>
      <c r="B21" s="96" t="s">
        <v>157</v>
      </c>
      <c r="C21" s="20" t="s">
        <v>447</v>
      </c>
      <c r="D21" s="21">
        <f t="shared" si="2"/>
        <v>0</v>
      </c>
      <c r="E21" s="22">
        <v>0</v>
      </c>
      <c r="F21" s="22">
        <v>16145</v>
      </c>
      <c r="G21" s="32">
        <f t="shared" si="0"/>
        <v>5</v>
      </c>
      <c r="H21" s="132"/>
      <c r="I21" s="132"/>
      <c r="J21" s="22">
        <f t="shared" si="1"/>
        <v>5</v>
      </c>
      <c r="K21" s="132">
        <f>J21*summary!$D$29/'K_10.2'!$J$118</f>
        <v>45285.792491007196</v>
      </c>
      <c r="L21" s="9">
        <v>2</v>
      </c>
      <c r="M21" s="25">
        <f>M20-M15</f>
        <v>52.01560632844182</v>
      </c>
      <c r="N21" s="9"/>
      <c r="O21" s="9"/>
      <c r="P21" s="289"/>
    </row>
    <row r="22" spans="1:16" x14ac:dyDescent="0.2">
      <c r="A22" s="80"/>
      <c r="B22" s="96" t="s">
        <v>158</v>
      </c>
      <c r="C22" s="20" t="s">
        <v>534</v>
      </c>
      <c r="D22" s="21">
        <f t="shared" si="2"/>
        <v>0</v>
      </c>
      <c r="E22" s="22">
        <v>0</v>
      </c>
      <c r="F22" s="22">
        <v>8354</v>
      </c>
      <c r="G22" s="32">
        <f t="shared" si="0"/>
        <v>5</v>
      </c>
      <c r="H22" s="132"/>
      <c r="I22" s="132"/>
      <c r="J22" s="22">
        <f t="shared" si="1"/>
        <v>5</v>
      </c>
      <c r="K22" s="132">
        <f>J22*summary!$D$29/'K_10.2'!$J$118</f>
        <v>45285.792491007196</v>
      </c>
      <c r="L22" s="9">
        <v>1</v>
      </c>
      <c r="M22" s="25">
        <f>M21-M15</f>
        <v>43.798412656883642</v>
      </c>
      <c r="N22" s="9"/>
      <c r="O22" s="9"/>
      <c r="P22" s="289"/>
    </row>
    <row r="23" spans="1:16" x14ac:dyDescent="0.2">
      <c r="A23" s="80"/>
      <c r="B23" s="96" t="s">
        <v>159</v>
      </c>
      <c r="C23" s="20" t="s">
        <v>448</v>
      </c>
      <c r="D23" s="21">
        <f t="shared" si="2"/>
        <v>0</v>
      </c>
      <c r="E23" s="22">
        <v>0</v>
      </c>
      <c r="F23" s="22">
        <v>10725</v>
      </c>
      <c r="G23" s="32">
        <f t="shared" si="0"/>
        <v>5</v>
      </c>
      <c r="H23" s="132"/>
      <c r="I23" s="132"/>
      <c r="J23" s="22">
        <f t="shared" si="1"/>
        <v>5</v>
      </c>
      <c r="K23" s="132">
        <f>J23*summary!$D$29/'K_10.2'!$J$118</f>
        <v>45285.792491007196</v>
      </c>
      <c r="L23" s="9"/>
      <c r="M23" s="9"/>
      <c r="N23" s="9"/>
      <c r="O23" s="9"/>
      <c r="P23" s="289"/>
    </row>
    <row r="24" spans="1:16" x14ac:dyDescent="0.2">
      <c r="A24" s="80"/>
      <c r="B24" s="96" t="s">
        <v>160</v>
      </c>
      <c r="C24" s="20" t="s">
        <v>449</v>
      </c>
      <c r="D24" s="21">
        <f t="shared" si="2"/>
        <v>16.329196603527105</v>
      </c>
      <c r="E24" s="22">
        <v>1</v>
      </c>
      <c r="F24" s="22">
        <v>6124</v>
      </c>
      <c r="G24" s="32">
        <f t="shared" si="0"/>
        <v>5</v>
      </c>
      <c r="H24" s="132"/>
      <c r="I24" s="132"/>
      <c r="J24" s="22">
        <f t="shared" si="1"/>
        <v>5</v>
      </c>
      <c r="K24" s="132">
        <f>J24*summary!$D$29/'K_10.2'!$J$118</f>
        <v>45285.792491007196</v>
      </c>
      <c r="L24" s="9"/>
      <c r="M24" s="9"/>
      <c r="N24" s="9"/>
      <c r="O24" s="9"/>
      <c r="P24" s="289"/>
    </row>
    <row r="25" spans="1:16" x14ac:dyDescent="0.2">
      <c r="A25" s="80"/>
      <c r="B25" s="96" t="s">
        <v>161</v>
      </c>
      <c r="C25" s="20" t="s">
        <v>450</v>
      </c>
      <c r="D25" s="21">
        <f t="shared" si="2"/>
        <v>0</v>
      </c>
      <c r="E25" s="22">
        <v>0</v>
      </c>
      <c r="F25" s="22">
        <v>8425</v>
      </c>
      <c r="G25" s="32">
        <f t="shared" si="0"/>
        <v>5</v>
      </c>
      <c r="H25" s="132"/>
      <c r="I25" s="132"/>
      <c r="J25" s="22">
        <f t="shared" si="1"/>
        <v>5</v>
      </c>
      <c r="K25" s="132">
        <f>J25*summary!$D$29/'K_10.2'!$J$118</f>
        <v>45285.792491007196</v>
      </c>
      <c r="L25" s="9"/>
      <c r="M25" s="9"/>
      <c r="N25" s="9"/>
      <c r="O25" s="9"/>
      <c r="P25" s="289"/>
    </row>
    <row r="26" spans="1:16" x14ac:dyDescent="0.2">
      <c r="A26" s="80"/>
      <c r="B26" s="96" t="s">
        <v>162</v>
      </c>
      <c r="C26" s="20" t="s">
        <v>451</v>
      </c>
      <c r="D26" s="21">
        <f t="shared" si="2"/>
        <v>0</v>
      </c>
      <c r="E26" s="22">
        <v>0</v>
      </c>
      <c r="F26" s="22">
        <v>10828</v>
      </c>
      <c r="G26" s="32">
        <f t="shared" si="0"/>
        <v>5</v>
      </c>
      <c r="H26" s="132"/>
      <c r="I26" s="132"/>
      <c r="J26" s="22">
        <f t="shared" si="1"/>
        <v>5</v>
      </c>
      <c r="K26" s="132">
        <f>J26*summary!$D$29/'K_10.2'!$J$118</f>
        <v>45285.792491007196</v>
      </c>
    </row>
    <row r="27" spans="1:16" x14ac:dyDescent="0.2">
      <c r="A27" s="80"/>
      <c r="B27" s="96" t="s">
        <v>163</v>
      </c>
      <c r="C27" s="20" t="s">
        <v>452</v>
      </c>
      <c r="D27" s="21">
        <f t="shared" si="2"/>
        <v>47.318611987381701</v>
      </c>
      <c r="E27" s="22">
        <v>6</v>
      </c>
      <c r="F27" s="22">
        <v>12680</v>
      </c>
      <c r="G27" s="32" t="b">
        <f t="shared" si="0"/>
        <v>0</v>
      </c>
      <c r="H27" s="132">
        <f>50-D27</f>
        <v>2.6813880126182994</v>
      </c>
      <c r="I27" s="132">
        <f t="shared" ref="I27:I72" si="3">H27*100/D27</f>
        <v>5.6666666666666732</v>
      </c>
      <c r="J27" s="22">
        <f t="shared" si="1"/>
        <v>5</v>
      </c>
      <c r="K27" s="132">
        <f>J27*summary!$D$29/'K_10.2'!$J$118</f>
        <v>45285.792491007196</v>
      </c>
    </row>
    <row r="28" spans="1:16" x14ac:dyDescent="0.2">
      <c r="A28" s="83"/>
      <c r="B28" s="96" t="s">
        <v>164</v>
      </c>
      <c r="C28" s="20" t="s">
        <v>535</v>
      </c>
      <c r="D28" s="21">
        <f t="shared" si="2"/>
        <v>0</v>
      </c>
      <c r="E28" s="22">
        <v>0</v>
      </c>
      <c r="F28" s="22">
        <v>10666</v>
      </c>
      <c r="G28" s="32">
        <f t="shared" si="0"/>
        <v>5</v>
      </c>
      <c r="H28" s="132">
        <f>50-D28</f>
        <v>50</v>
      </c>
      <c r="I28" s="132" t="e">
        <f t="shared" si="3"/>
        <v>#DIV/0!</v>
      </c>
      <c r="J28" s="22">
        <f t="shared" si="1"/>
        <v>5</v>
      </c>
      <c r="K28" s="132">
        <f>J28*summary!$D$29/'K_10.2'!$J$118</f>
        <v>45285.792491007196</v>
      </c>
    </row>
    <row r="29" spans="1:16" x14ac:dyDescent="0.2">
      <c r="A29" s="80"/>
      <c r="B29" s="96" t="s">
        <v>165</v>
      </c>
      <c r="C29" s="20" t="s">
        <v>453</v>
      </c>
      <c r="D29" s="21">
        <f t="shared" si="2"/>
        <v>13.217023526301876</v>
      </c>
      <c r="E29" s="22">
        <v>1</v>
      </c>
      <c r="F29" s="22">
        <v>7566</v>
      </c>
      <c r="G29" s="32">
        <f t="shared" si="0"/>
        <v>5</v>
      </c>
      <c r="H29" s="132">
        <f>50-D29</f>
        <v>36.782976473698128</v>
      </c>
      <c r="I29" s="132">
        <f t="shared" si="3"/>
        <v>278.30000000000007</v>
      </c>
      <c r="J29" s="22">
        <f t="shared" si="1"/>
        <v>5</v>
      </c>
      <c r="K29" s="132">
        <f>J29*summary!$D$29/'K_10.2'!$J$118</f>
        <v>45285.792491007196</v>
      </c>
    </row>
    <row r="30" spans="1:16" x14ac:dyDescent="0.2">
      <c r="A30" s="80"/>
      <c r="B30" s="96" t="s">
        <v>166</v>
      </c>
      <c r="C30" s="20" t="s">
        <v>454</v>
      </c>
      <c r="D30" s="21">
        <f t="shared" si="2"/>
        <v>0</v>
      </c>
      <c r="E30" s="22">
        <v>0</v>
      </c>
      <c r="F30" s="22">
        <v>18347</v>
      </c>
      <c r="G30" s="32">
        <f t="shared" si="0"/>
        <v>5</v>
      </c>
      <c r="H30" s="132">
        <f>50-D30</f>
        <v>50</v>
      </c>
      <c r="I30" s="132" t="e">
        <f t="shared" si="3"/>
        <v>#DIV/0!</v>
      </c>
      <c r="J30" s="22">
        <f t="shared" si="1"/>
        <v>5</v>
      </c>
      <c r="K30" s="132">
        <f>J30*summary!$D$29/'K_10.2'!$J$118</f>
        <v>45285.792491007196</v>
      </c>
    </row>
    <row r="31" spans="1:16" x14ac:dyDescent="0.2">
      <c r="A31" s="80"/>
      <c r="B31" s="96" t="s">
        <v>167</v>
      </c>
      <c r="C31" s="20" t="s">
        <v>455</v>
      </c>
      <c r="D31" s="21">
        <f t="shared" si="2"/>
        <v>10.853049706967658</v>
      </c>
      <c r="E31" s="22">
        <v>1</v>
      </c>
      <c r="F31" s="22">
        <v>9214</v>
      </c>
      <c r="G31" s="32">
        <f t="shared" si="0"/>
        <v>5</v>
      </c>
      <c r="H31" s="132">
        <f>50-D31</f>
        <v>39.14695029303234</v>
      </c>
      <c r="I31" s="132">
        <f t="shared" si="3"/>
        <v>360.7</v>
      </c>
      <c r="J31" s="22">
        <f t="shared" si="1"/>
        <v>5</v>
      </c>
      <c r="K31" s="132">
        <f>J31*summary!$D$29/'K_10.2'!$J$118</f>
        <v>45285.792491007196</v>
      </c>
    </row>
    <row r="32" spans="1:16" x14ac:dyDescent="0.2">
      <c r="A32" s="80"/>
      <c r="B32" s="96" t="s">
        <v>168</v>
      </c>
      <c r="C32" s="20" t="s">
        <v>456</v>
      </c>
      <c r="D32" s="21">
        <f t="shared" si="2"/>
        <v>0</v>
      </c>
      <c r="E32" s="22">
        <v>0</v>
      </c>
      <c r="F32" s="22">
        <v>1267</v>
      </c>
      <c r="G32" s="32">
        <f t="shared" si="0"/>
        <v>5</v>
      </c>
      <c r="H32" s="132">
        <f t="shared" ref="H32:H35" si="4">50-D32</f>
        <v>50</v>
      </c>
      <c r="I32" s="132" t="e">
        <f t="shared" si="3"/>
        <v>#DIV/0!</v>
      </c>
      <c r="J32" s="22">
        <f t="shared" si="1"/>
        <v>5</v>
      </c>
      <c r="K32" s="132">
        <f>J32*summary!$D$29/'K_10.2'!$J$118</f>
        <v>45285.792491007196</v>
      </c>
    </row>
    <row r="33" spans="1:16" x14ac:dyDescent="0.2">
      <c r="A33" s="81"/>
      <c r="B33" s="97" t="s">
        <v>169</v>
      </c>
      <c r="C33" s="34" t="s">
        <v>457</v>
      </c>
      <c r="D33" s="35">
        <f t="shared" si="2"/>
        <v>8.1327260897852955</v>
      </c>
      <c r="E33" s="36">
        <v>1</v>
      </c>
      <c r="F33" s="36">
        <v>12296</v>
      </c>
      <c r="G33" s="32">
        <f t="shared" si="0"/>
        <v>5</v>
      </c>
      <c r="H33" s="132">
        <f t="shared" si="4"/>
        <v>41.867273910214706</v>
      </c>
      <c r="I33" s="132">
        <f t="shared" si="3"/>
        <v>514.80000000000007</v>
      </c>
      <c r="J33" s="22">
        <f t="shared" si="1"/>
        <v>5</v>
      </c>
      <c r="K33" s="132">
        <f>J33*summary!$D$29/'K_10.2'!$J$118</f>
        <v>45285.792491007196</v>
      </c>
      <c r="L33" s="9"/>
      <c r="M33" s="9"/>
      <c r="N33" s="9"/>
      <c r="O33" s="9"/>
      <c r="P33" s="9"/>
    </row>
    <row r="34" spans="1:16" x14ac:dyDescent="0.2">
      <c r="A34" s="82" t="s">
        <v>136</v>
      </c>
      <c r="B34" s="95" t="s">
        <v>170</v>
      </c>
      <c r="C34" s="30" t="s">
        <v>458</v>
      </c>
      <c r="D34" s="31">
        <f t="shared" si="2"/>
        <v>9.9373944151843379</v>
      </c>
      <c r="E34" s="32">
        <v>1</v>
      </c>
      <c r="F34" s="32">
        <v>10063</v>
      </c>
      <c r="G34" s="32">
        <f t="shared" si="0"/>
        <v>5</v>
      </c>
      <c r="H34" s="132">
        <f t="shared" si="4"/>
        <v>40.062605584815664</v>
      </c>
      <c r="I34" s="132">
        <f t="shared" si="3"/>
        <v>403.15000000000009</v>
      </c>
      <c r="J34" s="22">
        <f t="shared" si="1"/>
        <v>5</v>
      </c>
      <c r="K34" s="132">
        <f>J34*summary!$D$29/'K_10.2'!$J$118</f>
        <v>45285.792491007196</v>
      </c>
      <c r="L34" s="9"/>
      <c r="M34" s="9"/>
      <c r="N34" s="9"/>
      <c r="O34" s="9"/>
      <c r="P34" s="9"/>
    </row>
    <row r="35" spans="1:16" x14ac:dyDescent="0.2">
      <c r="A35" s="80"/>
      <c r="B35" s="96" t="s">
        <v>171</v>
      </c>
      <c r="C35" s="20" t="s">
        <v>459</v>
      </c>
      <c r="D35" s="21">
        <f t="shared" si="2"/>
        <v>0.83090294222731842</v>
      </c>
      <c r="E35" s="22">
        <v>1</v>
      </c>
      <c r="F35" s="22">
        <v>120351</v>
      </c>
      <c r="G35" s="32">
        <f t="shared" si="0"/>
        <v>5</v>
      </c>
      <c r="H35" s="132">
        <f t="shared" si="4"/>
        <v>49.169097057772682</v>
      </c>
      <c r="I35" s="132">
        <f t="shared" si="3"/>
        <v>5917.5499999999993</v>
      </c>
      <c r="J35" s="22">
        <f t="shared" si="1"/>
        <v>5</v>
      </c>
      <c r="K35" s="132">
        <f>J35*summary!$D$29/'K_10.2'!$J$118</f>
        <v>45285.792491007196</v>
      </c>
      <c r="L35" s="9"/>
      <c r="M35" s="9"/>
      <c r="N35" s="9"/>
      <c r="O35" s="9"/>
      <c r="P35" s="9"/>
    </row>
    <row r="36" spans="1:16" x14ac:dyDescent="0.2">
      <c r="A36" s="80"/>
      <c r="B36" s="96" t="s">
        <v>172</v>
      </c>
      <c r="C36" s="20" t="s">
        <v>460</v>
      </c>
      <c r="D36" s="21">
        <f t="shared" si="2"/>
        <v>27.474496499988053</v>
      </c>
      <c r="E36" s="22">
        <v>23</v>
      </c>
      <c r="F36" s="22">
        <v>83714</v>
      </c>
      <c r="G36" s="32" t="b">
        <f t="shared" ref="G36:G67" si="5">IF(D36&lt;=25,5)</f>
        <v>0</v>
      </c>
      <c r="H36" s="132">
        <f>50-D36</f>
        <v>22.525503500011947</v>
      </c>
      <c r="I36" s="132">
        <f t="shared" si="3"/>
        <v>81.986956521739131</v>
      </c>
      <c r="J36" s="22">
        <f t="shared" si="1"/>
        <v>5</v>
      </c>
      <c r="K36" s="132">
        <f>J36*summary!$D$29/'K_10.2'!$J$118</f>
        <v>45285.792491007196</v>
      </c>
      <c r="L36" s="9"/>
      <c r="M36" s="9"/>
      <c r="N36" s="9"/>
      <c r="O36" s="9"/>
      <c r="P36" s="9"/>
    </row>
    <row r="37" spans="1:16" x14ac:dyDescent="0.2">
      <c r="A37" s="80"/>
      <c r="B37" s="96" t="s">
        <v>173</v>
      </c>
      <c r="C37" s="20" t="s">
        <v>461</v>
      </c>
      <c r="D37" s="21">
        <f t="shared" si="2"/>
        <v>0</v>
      </c>
      <c r="E37" s="22">
        <v>0</v>
      </c>
      <c r="F37" s="22">
        <v>67778</v>
      </c>
      <c r="G37" s="32">
        <f t="shared" si="5"/>
        <v>5</v>
      </c>
      <c r="H37" s="132">
        <f>50-D37</f>
        <v>50</v>
      </c>
      <c r="I37" s="132" t="e">
        <f t="shared" si="3"/>
        <v>#DIV/0!</v>
      </c>
      <c r="J37" s="22">
        <f t="shared" si="1"/>
        <v>5</v>
      </c>
      <c r="K37" s="132">
        <f>J37*summary!$D$29/'K_10.2'!$J$118</f>
        <v>45285.792491007196</v>
      </c>
      <c r="L37" s="9"/>
      <c r="M37" s="9"/>
      <c r="N37" s="9"/>
      <c r="O37" s="9"/>
      <c r="P37" s="9"/>
    </row>
    <row r="38" spans="1:16" x14ac:dyDescent="0.2">
      <c r="A38" s="80"/>
      <c r="B38" s="96" t="s">
        <v>174</v>
      </c>
      <c r="C38" s="20" t="s">
        <v>462</v>
      </c>
      <c r="D38" s="21">
        <f t="shared" si="2"/>
        <v>5.1123001942674078</v>
      </c>
      <c r="E38" s="22">
        <v>3</v>
      </c>
      <c r="F38" s="22">
        <v>58682</v>
      </c>
      <c r="G38" s="32">
        <f t="shared" si="5"/>
        <v>5</v>
      </c>
      <c r="H38" s="132">
        <f>50-D38</f>
        <v>44.887699805732595</v>
      </c>
      <c r="I38" s="132">
        <f t="shared" si="3"/>
        <v>878.03333333333319</v>
      </c>
      <c r="J38" s="22">
        <f t="shared" si="1"/>
        <v>5</v>
      </c>
      <c r="K38" s="132">
        <f>J38*summary!$D$29/'K_10.2'!$J$118</f>
        <v>45285.792491007196</v>
      </c>
      <c r="L38" s="9"/>
      <c r="M38" s="9"/>
      <c r="N38" s="9"/>
      <c r="O38" s="9"/>
      <c r="P38" s="9"/>
    </row>
    <row r="39" spans="1:16" x14ac:dyDescent="0.2">
      <c r="A39" s="80"/>
      <c r="B39" s="96" t="s">
        <v>175</v>
      </c>
      <c r="C39" s="20" t="s">
        <v>463</v>
      </c>
      <c r="D39" s="21">
        <f t="shared" si="2"/>
        <v>22.571907648652136</v>
      </c>
      <c r="E39" s="22">
        <v>7</v>
      </c>
      <c r="F39" s="22">
        <v>31012</v>
      </c>
      <c r="G39" s="32">
        <f t="shared" si="5"/>
        <v>5</v>
      </c>
      <c r="H39" s="132">
        <f t="shared" ref="H39:H102" si="6">50-D39</f>
        <v>27.428092351347864</v>
      </c>
      <c r="I39" s="132">
        <f t="shared" si="3"/>
        <v>121.51428571428571</v>
      </c>
      <c r="J39" s="22">
        <f t="shared" si="1"/>
        <v>5</v>
      </c>
      <c r="K39" s="132">
        <f>J39*summary!$D$29/'K_10.2'!$J$118</f>
        <v>45285.792491007196</v>
      </c>
      <c r="L39" s="9"/>
      <c r="M39" s="9"/>
      <c r="N39" s="9"/>
      <c r="O39" s="9"/>
      <c r="P39" s="9"/>
    </row>
    <row r="40" spans="1:16" x14ac:dyDescent="0.2">
      <c r="A40" s="80"/>
      <c r="B40" s="96" t="s">
        <v>176</v>
      </c>
      <c r="C40" s="20" t="s">
        <v>464</v>
      </c>
      <c r="D40" s="21">
        <f t="shared" si="2"/>
        <v>4.0637191157347203</v>
      </c>
      <c r="E40" s="22">
        <v>1</v>
      </c>
      <c r="F40" s="22">
        <v>24608</v>
      </c>
      <c r="G40" s="32">
        <f t="shared" si="5"/>
        <v>5</v>
      </c>
      <c r="H40" s="132">
        <f t="shared" si="6"/>
        <v>45.93628088426528</v>
      </c>
      <c r="I40" s="132">
        <f t="shared" si="3"/>
        <v>1130.4000000000001</v>
      </c>
      <c r="J40" s="22">
        <f t="shared" si="1"/>
        <v>5</v>
      </c>
      <c r="K40" s="132">
        <f>J40*summary!$D$29/'K_10.2'!$J$118</f>
        <v>45285.792491007196</v>
      </c>
      <c r="L40" s="9"/>
      <c r="M40" s="9"/>
      <c r="N40" s="9"/>
      <c r="O40" s="9"/>
      <c r="P40" s="9"/>
    </row>
    <row r="41" spans="1:16" x14ac:dyDescent="0.2">
      <c r="A41" s="80"/>
      <c r="B41" s="96" t="s">
        <v>177</v>
      </c>
      <c r="C41" s="20" t="s">
        <v>465</v>
      </c>
      <c r="D41" s="21">
        <f t="shared" si="2"/>
        <v>3.6062026685899746</v>
      </c>
      <c r="E41" s="22">
        <v>2</v>
      </c>
      <c r="F41" s="22">
        <v>55460</v>
      </c>
      <c r="G41" s="32">
        <f t="shared" si="5"/>
        <v>5</v>
      </c>
      <c r="H41" s="132">
        <f t="shared" si="6"/>
        <v>46.393797331410028</v>
      </c>
      <c r="I41" s="132">
        <f t="shared" si="3"/>
        <v>1286.5</v>
      </c>
      <c r="J41" s="22">
        <f t="shared" si="1"/>
        <v>5</v>
      </c>
      <c r="K41" s="132">
        <f>J41*summary!$D$29/'K_10.2'!$J$118</f>
        <v>45285.792491007196</v>
      </c>
      <c r="L41" s="9"/>
      <c r="M41" s="9"/>
      <c r="N41" s="9"/>
      <c r="O41" s="9"/>
      <c r="P41" s="9"/>
    </row>
    <row r="42" spans="1:16" x14ac:dyDescent="0.2">
      <c r="A42" s="80"/>
      <c r="B42" s="96" t="s">
        <v>178</v>
      </c>
      <c r="C42" s="20" t="s">
        <v>466</v>
      </c>
      <c r="D42" s="21">
        <f t="shared" si="2"/>
        <v>0</v>
      </c>
      <c r="E42" s="22">
        <v>0</v>
      </c>
      <c r="F42" s="22">
        <v>21763</v>
      </c>
      <c r="G42" s="32">
        <f t="shared" si="5"/>
        <v>5</v>
      </c>
      <c r="H42" s="132">
        <f t="shared" si="6"/>
        <v>50</v>
      </c>
      <c r="I42" s="132" t="e">
        <f t="shared" si="3"/>
        <v>#DIV/0!</v>
      </c>
      <c r="J42" s="22">
        <f t="shared" si="1"/>
        <v>5</v>
      </c>
      <c r="K42" s="132">
        <f>J42*summary!$D$29/'K_10.2'!$J$118</f>
        <v>45285.792491007196</v>
      </c>
      <c r="L42" s="9"/>
      <c r="M42" s="9"/>
      <c r="N42" s="9"/>
      <c r="O42" s="9"/>
      <c r="P42" s="9"/>
    </row>
    <row r="43" spans="1:16" x14ac:dyDescent="0.2">
      <c r="A43" s="80"/>
      <c r="B43" s="96" t="s">
        <v>179</v>
      </c>
      <c r="C43" s="20" t="s">
        <v>467</v>
      </c>
      <c r="D43" s="21">
        <f t="shared" si="2"/>
        <v>0</v>
      </c>
      <c r="E43" s="22">
        <v>0</v>
      </c>
      <c r="F43" s="22">
        <v>4219</v>
      </c>
      <c r="G43" s="32">
        <f t="shared" si="5"/>
        <v>5</v>
      </c>
      <c r="H43" s="132">
        <f t="shared" si="6"/>
        <v>50</v>
      </c>
      <c r="I43" s="132" t="e">
        <f t="shared" si="3"/>
        <v>#DIV/0!</v>
      </c>
      <c r="J43" s="22">
        <f t="shared" si="1"/>
        <v>5</v>
      </c>
      <c r="K43" s="132">
        <f>J43*summary!$D$29/'K_10.2'!$J$118</f>
        <v>45285.792491007196</v>
      </c>
      <c r="L43" s="9"/>
      <c r="M43" s="9"/>
      <c r="N43" s="9"/>
      <c r="O43" s="9"/>
      <c r="P43" s="9"/>
    </row>
    <row r="44" spans="1:16" x14ac:dyDescent="0.2">
      <c r="A44" s="80"/>
      <c r="B44" s="96" t="s">
        <v>180</v>
      </c>
      <c r="C44" s="20" t="s">
        <v>536</v>
      </c>
      <c r="D44" s="21">
        <f t="shared" si="2"/>
        <v>0</v>
      </c>
      <c r="E44" s="22">
        <v>0</v>
      </c>
      <c r="F44" s="22">
        <v>19120</v>
      </c>
      <c r="G44" s="32">
        <f t="shared" si="5"/>
        <v>5</v>
      </c>
      <c r="H44" s="132">
        <f t="shared" si="6"/>
        <v>50</v>
      </c>
      <c r="I44" s="132" t="e">
        <f t="shared" si="3"/>
        <v>#DIV/0!</v>
      </c>
      <c r="J44" s="22">
        <f t="shared" si="1"/>
        <v>5</v>
      </c>
      <c r="K44" s="132">
        <f>J44*summary!$D$29/'K_10.2'!$J$118</f>
        <v>45285.792491007196</v>
      </c>
      <c r="L44" s="9"/>
      <c r="M44" s="9"/>
      <c r="N44" s="9"/>
      <c r="O44" s="9"/>
      <c r="P44" s="9"/>
    </row>
    <row r="45" spans="1:16" x14ac:dyDescent="0.2">
      <c r="A45" s="80"/>
      <c r="B45" s="96" t="s">
        <v>181</v>
      </c>
      <c r="C45" s="20" t="s">
        <v>468</v>
      </c>
      <c r="D45" s="21">
        <f t="shared" si="2"/>
        <v>0</v>
      </c>
      <c r="E45" s="22">
        <v>0</v>
      </c>
      <c r="F45" s="22">
        <v>11209</v>
      </c>
      <c r="G45" s="32">
        <f t="shared" si="5"/>
        <v>5</v>
      </c>
      <c r="H45" s="132">
        <f t="shared" si="6"/>
        <v>50</v>
      </c>
      <c r="I45" s="132" t="e">
        <f t="shared" si="3"/>
        <v>#DIV/0!</v>
      </c>
      <c r="J45" s="22">
        <f t="shared" si="1"/>
        <v>5</v>
      </c>
      <c r="K45" s="132">
        <f>J45*summary!$D$29/'K_10.2'!$J$118</f>
        <v>45285.792491007196</v>
      </c>
      <c r="L45" s="9"/>
      <c r="M45" s="9"/>
      <c r="N45" s="9"/>
      <c r="O45" s="9"/>
      <c r="P45" s="9"/>
    </row>
    <row r="46" spans="1:16" x14ac:dyDescent="0.2">
      <c r="A46" s="80"/>
      <c r="B46" s="96" t="s">
        <v>182</v>
      </c>
      <c r="C46" s="20" t="s">
        <v>469</v>
      </c>
      <c r="D46" s="21">
        <f t="shared" si="2"/>
        <v>36.873156342182888</v>
      </c>
      <c r="E46" s="22">
        <v>4</v>
      </c>
      <c r="F46" s="22">
        <v>10848</v>
      </c>
      <c r="G46" s="32" t="b">
        <f t="shared" si="5"/>
        <v>0</v>
      </c>
      <c r="H46" s="132">
        <f t="shared" si="6"/>
        <v>13.126843657817112</v>
      </c>
      <c r="I46" s="132">
        <f t="shared" si="3"/>
        <v>35.600000000000009</v>
      </c>
      <c r="J46" s="22">
        <f t="shared" si="1"/>
        <v>5</v>
      </c>
      <c r="K46" s="132">
        <f>J46*summary!$D$29/'K_10.2'!$J$118</f>
        <v>45285.792491007196</v>
      </c>
      <c r="L46" s="9"/>
      <c r="M46" s="9"/>
      <c r="N46" s="9"/>
      <c r="O46" s="9"/>
      <c r="P46" s="9"/>
    </row>
    <row r="47" spans="1:16" x14ac:dyDescent="0.2">
      <c r="A47" s="80"/>
      <c r="B47" s="96" t="s">
        <v>183</v>
      </c>
      <c r="C47" s="20" t="s">
        <v>470</v>
      </c>
      <c r="D47" s="21">
        <f t="shared" si="2"/>
        <v>0</v>
      </c>
      <c r="E47" s="22">
        <v>0</v>
      </c>
      <c r="F47" s="22">
        <v>9108</v>
      </c>
      <c r="G47" s="32">
        <f t="shared" si="5"/>
        <v>5</v>
      </c>
      <c r="H47" s="132">
        <f t="shared" si="6"/>
        <v>50</v>
      </c>
      <c r="I47" s="132" t="e">
        <f t="shared" si="3"/>
        <v>#DIV/0!</v>
      </c>
      <c r="J47" s="22">
        <f t="shared" si="1"/>
        <v>5</v>
      </c>
      <c r="K47" s="132">
        <f>J47*summary!$D$29/'K_10.2'!$J$118</f>
        <v>45285.792491007196</v>
      </c>
      <c r="L47" s="9"/>
      <c r="M47" s="9"/>
      <c r="N47" s="9"/>
      <c r="O47" s="9"/>
      <c r="P47" s="9"/>
    </row>
    <row r="48" spans="1:16" x14ac:dyDescent="0.2">
      <c r="A48" s="80"/>
      <c r="B48" s="96" t="s">
        <v>184</v>
      </c>
      <c r="C48" s="20" t="s">
        <v>471</v>
      </c>
      <c r="D48" s="21">
        <f t="shared" si="2"/>
        <v>0</v>
      </c>
      <c r="E48" s="22">
        <v>0</v>
      </c>
      <c r="F48" s="22">
        <v>9564</v>
      </c>
      <c r="G48" s="32">
        <f t="shared" si="5"/>
        <v>5</v>
      </c>
      <c r="H48" s="132">
        <f t="shared" si="6"/>
        <v>50</v>
      </c>
      <c r="I48" s="132" t="e">
        <f t="shared" si="3"/>
        <v>#DIV/0!</v>
      </c>
      <c r="J48" s="22">
        <f t="shared" si="1"/>
        <v>5</v>
      </c>
      <c r="K48" s="132">
        <f>J48*summary!$D$29/'K_10.2'!$J$118</f>
        <v>45285.792491007196</v>
      </c>
      <c r="L48" s="9"/>
      <c r="M48" s="9"/>
      <c r="N48" s="9"/>
      <c r="O48" s="9"/>
      <c r="P48" s="9"/>
    </row>
    <row r="49" spans="1:16" x14ac:dyDescent="0.2">
      <c r="A49" s="80"/>
      <c r="B49" s="96" t="s">
        <v>185</v>
      </c>
      <c r="C49" s="20" t="s">
        <v>472</v>
      </c>
      <c r="D49" s="21">
        <f t="shared" si="2"/>
        <v>0</v>
      </c>
      <c r="E49" s="22">
        <v>0</v>
      </c>
      <c r="F49" s="22">
        <v>4892</v>
      </c>
      <c r="G49" s="32">
        <f t="shared" si="5"/>
        <v>5</v>
      </c>
      <c r="H49" s="132">
        <f t="shared" si="6"/>
        <v>50</v>
      </c>
      <c r="I49" s="132" t="e">
        <f t="shared" si="3"/>
        <v>#DIV/0!</v>
      </c>
      <c r="J49" s="22">
        <f t="shared" si="1"/>
        <v>5</v>
      </c>
      <c r="K49" s="132">
        <f>J49*summary!$D$29/'K_10.2'!$J$118</f>
        <v>45285.792491007196</v>
      </c>
      <c r="L49" s="9"/>
      <c r="M49" s="9"/>
      <c r="N49" s="9"/>
      <c r="O49" s="9"/>
      <c r="P49" s="9"/>
    </row>
    <row r="50" spans="1:16" x14ac:dyDescent="0.2">
      <c r="A50" s="80"/>
      <c r="B50" s="96" t="s">
        <v>186</v>
      </c>
      <c r="C50" s="20" t="s">
        <v>473</v>
      </c>
      <c r="D50" s="21">
        <f t="shared" si="2"/>
        <v>0</v>
      </c>
      <c r="E50" s="22">
        <v>0</v>
      </c>
      <c r="F50" s="22">
        <v>2856</v>
      </c>
      <c r="G50" s="32">
        <f t="shared" si="5"/>
        <v>5</v>
      </c>
      <c r="H50" s="132">
        <f t="shared" si="6"/>
        <v>50</v>
      </c>
      <c r="I50" s="132" t="e">
        <f t="shared" si="3"/>
        <v>#DIV/0!</v>
      </c>
      <c r="J50" s="22">
        <f t="shared" si="1"/>
        <v>5</v>
      </c>
      <c r="K50" s="132">
        <f>J50*summary!$D$29/'K_10.2'!$J$118</f>
        <v>45285.792491007196</v>
      </c>
      <c r="L50" s="9"/>
      <c r="M50" s="9"/>
      <c r="N50" s="9"/>
      <c r="O50" s="9"/>
      <c r="P50" s="9"/>
    </row>
    <row r="51" spans="1:16" x14ac:dyDescent="0.2">
      <c r="A51" s="80"/>
      <c r="B51" s="96" t="s">
        <v>187</v>
      </c>
      <c r="C51" s="20" t="s">
        <v>474</v>
      </c>
      <c r="D51" s="21">
        <f t="shared" si="2"/>
        <v>0</v>
      </c>
      <c r="E51" s="22">
        <v>0</v>
      </c>
      <c r="F51" s="22">
        <v>4887</v>
      </c>
      <c r="G51" s="32">
        <f t="shared" si="5"/>
        <v>5</v>
      </c>
      <c r="H51" s="132">
        <f t="shared" si="6"/>
        <v>50</v>
      </c>
      <c r="I51" s="132" t="e">
        <f t="shared" si="3"/>
        <v>#DIV/0!</v>
      </c>
      <c r="J51" s="22">
        <f t="shared" si="1"/>
        <v>5</v>
      </c>
      <c r="K51" s="132">
        <f>J51*summary!$D$29/'K_10.2'!$J$118</f>
        <v>45285.792491007196</v>
      </c>
      <c r="L51" s="9"/>
      <c r="M51" s="9"/>
      <c r="N51" s="9"/>
      <c r="O51" s="9"/>
      <c r="P51" s="9"/>
    </row>
    <row r="52" spans="1:16" x14ac:dyDescent="0.2">
      <c r="A52" s="80"/>
      <c r="B52" s="96" t="s">
        <v>188</v>
      </c>
      <c r="C52" s="20" t="s">
        <v>475</v>
      </c>
      <c r="D52" s="21">
        <f t="shared" si="2"/>
        <v>0</v>
      </c>
      <c r="E52" s="22">
        <v>0</v>
      </c>
      <c r="F52" s="22">
        <v>13307</v>
      </c>
      <c r="G52" s="32">
        <f t="shared" si="5"/>
        <v>5</v>
      </c>
      <c r="H52" s="132">
        <f t="shared" si="6"/>
        <v>50</v>
      </c>
      <c r="I52" s="132" t="e">
        <f t="shared" si="3"/>
        <v>#DIV/0!</v>
      </c>
      <c r="J52" s="22">
        <f t="shared" si="1"/>
        <v>5</v>
      </c>
      <c r="K52" s="132">
        <f>J52*summary!$D$29/'K_10.2'!$J$118</f>
        <v>45285.792491007196</v>
      </c>
      <c r="L52" s="9"/>
      <c r="M52" s="9"/>
      <c r="N52" s="9"/>
      <c r="O52" s="9"/>
      <c r="P52" s="9"/>
    </row>
    <row r="53" spans="1:16" x14ac:dyDescent="0.2">
      <c r="A53" s="80"/>
      <c r="B53" s="96" t="s">
        <v>189</v>
      </c>
      <c r="C53" s="20" t="s">
        <v>476</v>
      </c>
      <c r="D53" s="21">
        <f t="shared" si="2"/>
        <v>0</v>
      </c>
      <c r="E53" s="22">
        <v>0</v>
      </c>
      <c r="F53" s="22">
        <v>8835</v>
      </c>
      <c r="G53" s="32">
        <f t="shared" si="5"/>
        <v>5</v>
      </c>
      <c r="H53" s="132">
        <f t="shared" si="6"/>
        <v>50</v>
      </c>
      <c r="I53" s="132" t="e">
        <f t="shared" si="3"/>
        <v>#DIV/0!</v>
      </c>
      <c r="J53" s="22">
        <f t="shared" si="1"/>
        <v>5</v>
      </c>
      <c r="K53" s="132">
        <f>J53*summary!$D$29/'K_10.2'!$J$118</f>
        <v>45285.792491007196</v>
      </c>
      <c r="L53" s="9"/>
      <c r="M53" s="9"/>
      <c r="N53" s="9"/>
      <c r="O53" s="9"/>
      <c r="P53" s="9"/>
    </row>
    <row r="54" spans="1:16" x14ac:dyDescent="0.2">
      <c r="A54" s="80"/>
      <c r="B54" s="96" t="s">
        <v>190</v>
      </c>
      <c r="C54" s="20" t="s">
        <v>477</v>
      </c>
      <c r="D54" s="21">
        <f t="shared" si="2"/>
        <v>0</v>
      </c>
      <c r="E54" s="22">
        <v>0</v>
      </c>
      <c r="F54" s="22">
        <v>8246</v>
      </c>
      <c r="G54" s="32">
        <f t="shared" si="5"/>
        <v>5</v>
      </c>
      <c r="H54" s="132">
        <f t="shared" si="6"/>
        <v>50</v>
      </c>
      <c r="I54" s="132" t="e">
        <f t="shared" si="3"/>
        <v>#DIV/0!</v>
      </c>
      <c r="J54" s="22">
        <f t="shared" si="1"/>
        <v>5</v>
      </c>
      <c r="K54" s="132">
        <f>J54*summary!$D$29/'K_10.2'!$J$118</f>
        <v>45285.792491007196</v>
      </c>
      <c r="L54" s="9"/>
      <c r="M54" s="9"/>
      <c r="N54" s="9"/>
      <c r="O54" s="9"/>
      <c r="P54" s="9"/>
    </row>
    <row r="55" spans="1:16" x14ac:dyDescent="0.2">
      <c r="A55" s="80"/>
      <c r="B55" s="96" t="s">
        <v>191</v>
      </c>
      <c r="C55" s="20" t="s">
        <v>478</v>
      </c>
      <c r="D55" s="21">
        <f t="shared" si="2"/>
        <v>0</v>
      </c>
      <c r="E55" s="22">
        <v>0</v>
      </c>
      <c r="F55" s="22">
        <v>8421</v>
      </c>
      <c r="G55" s="32">
        <f t="shared" si="5"/>
        <v>5</v>
      </c>
      <c r="H55" s="132">
        <f t="shared" si="6"/>
        <v>50</v>
      </c>
      <c r="I55" s="132" t="e">
        <f t="shared" si="3"/>
        <v>#DIV/0!</v>
      </c>
      <c r="J55" s="22">
        <f t="shared" si="1"/>
        <v>5</v>
      </c>
      <c r="K55" s="132">
        <f>J55*summary!$D$29/'K_10.2'!$J$118</f>
        <v>45285.792491007196</v>
      </c>
      <c r="L55" s="9"/>
      <c r="M55" s="9"/>
      <c r="N55" s="9"/>
      <c r="O55" s="9"/>
      <c r="P55" s="9"/>
    </row>
    <row r="56" spans="1:16" x14ac:dyDescent="0.2">
      <c r="A56" s="80"/>
      <c r="B56" s="96" t="s">
        <v>192</v>
      </c>
      <c r="C56" s="20" t="s">
        <v>479</v>
      </c>
      <c r="D56" s="21">
        <f t="shared" si="2"/>
        <v>0</v>
      </c>
      <c r="E56" s="22">
        <v>0</v>
      </c>
      <c r="F56" s="22">
        <v>8265</v>
      </c>
      <c r="G56" s="32">
        <f t="shared" si="5"/>
        <v>5</v>
      </c>
      <c r="H56" s="132">
        <f t="shared" si="6"/>
        <v>50</v>
      </c>
      <c r="I56" s="132" t="e">
        <f t="shared" si="3"/>
        <v>#DIV/0!</v>
      </c>
      <c r="J56" s="22">
        <f t="shared" si="1"/>
        <v>5</v>
      </c>
      <c r="K56" s="132">
        <f>J56*summary!$D$29/'K_10.2'!$J$118</f>
        <v>45285.792491007196</v>
      </c>
      <c r="L56" s="9"/>
      <c r="M56" s="9"/>
      <c r="N56" s="9"/>
      <c r="O56" s="9"/>
      <c r="P56" s="9"/>
    </row>
    <row r="57" spans="1:16" x14ac:dyDescent="0.2">
      <c r="A57" s="84"/>
      <c r="B57" s="96" t="s">
        <v>193</v>
      </c>
      <c r="C57" s="20" t="s">
        <v>480</v>
      </c>
      <c r="D57" s="21">
        <f t="shared" si="2"/>
        <v>0</v>
      </c>
      <c r="E57" s="22">
        <v>0</v>
      </c>
      <c r="F57" s="22">
        <v>10953</v>
      </c>
      <c r="G57" s="32">
        <f t="shared" si="5"/>
        <v>5</v>
      </c>
      <c r="H57" s="132">
        <f t="shared" si="6"/>
        <v>50</v>
      </c>
      <c r="I57" s="132" t="e">
        <f t="shared" si="3"/>
        <v>#DIV/0!</v>
      </c>
      <c r="J57" s="22">
        <f t="shared" si="1"/>
        <v>5</v>
      </c>
      <c r="K57" s="132">
        <f>J57*summary!$D$29/'K_10.2'!$J$118</f>
        <v>45285.792491007196</v>
      </c>
      <c r="L57" s="9"/>
      <c r="M57" s="9"/>
      <c r="N57" s="9"/>
      <c r="O57" s="9"/>
      <c r="P57" s="9"/>
    </row>
    <row r="58" spans="1:16" x14ac:dyDescent="0.2">
      <c r="A58" s="80"/>
      <c r="B58" s="96" t="s">
        <v>194</v>
      </c>
      <c r="C58" s="20" t="s">
        <v>481</v>
      </c>
      <c r="D58" s="21">
        <f t="shared" si="2"/>
        <v>0</v>
      </c>
      <c r="E58" s="22">
        <v>0</v>
      </c>
      <c r="F58" s="22">
        <v>933</v>
      </c>
      <c r="G58" s="32">
        <f t="shared" si="5"/>
        <v>5</v>
      </c>
      <c r="H58" s="132">
        <f t="shared" si="6"/>
        <v>50</v>
      </c>
      <c r="I58" s="132" t="e">
        <f t="shared" si="3"/>
        <v>#DIV/0!</v>
      </c>
      <c r="J58" s="22">
        <f t="shared" si="1"/>
        <v>5</v>
      </c>
      <c r="K58" s="132">
        <f>J58*summary!$D$29/'K_10.2'!$J$118</f>
        <v>45285.792491007196</v>
      </c>
      <c r="L58" s="9"/>
      <c r="M58" s="9"/>
      <c r="N58" s="9"/>
      <c r="O58" s="9"/>
      <c r="P58" s="9"/>
    </row>
    <row r="59" spans="1:16" x14ac:dyDescent="0.2">
      <c r="A59" s="80"/>
      <c r="B59" s="96" t="s">
        <v>195</v>
      </c>
      <c r="C59" s="20" t="s">
        <v>482</v>
      </c>
      <c r="D59" s="21">
        <f t="shared" si="2"/>
        <v>0</v>
      </c>
      <c r="E59" s="22">
        <v>0</v>
      </c>
      <c r="F59" s="22">
        <v>8525</v>
      </c>
      <c r="G59" s="32">
        <f t="shared" si="5"/>
        <v>5</v>
      </c>
      <c r="H59" s="132">
        <f t="shared" si="6"/>
        <v>50</v>
      </c>
      <c r="I59" s="132" t="e">
        <f t="shared" si="3"/>
        <v>#DIV/0!</v>
      </c>
      <c r="J59" s="22">
        <f t="shared" si="1"/>
        <v>5</v>
      </c>
      <c r="K59" s="132">
        <f>J59*summary!$D$29/'K_10.2'!$J$118</f>
        <v>45285.792491007196</v>
      </c>
      <c r="L59" s="9"/>
      <c r="M59" s="9"/>
      <c r="N59" s="9"/>
      <c r="O59" s="9"/>
      <c r="P59" s="9"/>
    </row>
    <row r="60" spans="1:16" x14ac:dyDescent="0.2">
      <c r="A60" s="80"/>
      <c r="B60" s="96" t="s">
        <v>196</v>
      </c>
      <c r="C60" s="20" t="s">
        <v>483</v>
      </c>
      <c r="D60" s="21">
        <f t="shared" si="2"/>
        <v>0</v>
      </c>
      <c r="E60" s="22">
        <v>0</v>
      </c>
      <c r="F60" s="22">
        <v>2499</v>
      </c>
      <c r="G60" s="32">
        <f t="shared" si="5"/>
        <v>5</v>
      </c>
      <c r="H60" s="132">
        <f t="shared" si="6"/>
        <v>50</v>
      </c>
      <c r="I60" s="132" t="e">
        <f t="shared" si="3"/>
        <v>#DIV/0!</v>
      </c>
      <c r="J60" s="22">
        <f t="shared" si="1"/>
        <v>5</v>
      </c>
      <c r="K60" s="132">
        <f>J60*summary!$D$29/'K_10.2'!$J$118</f>
        <v>45285.792491007196</v>
      </c>
      <c r="L60" s="9"/>
      <c r="M60" s="9"/>
      <c r="N60" s="9"/>
      <c r="O60" s="9"/>
      <c r="P60" s="9"/>
    </row>
    <row r="61" spans="1:16" x14ac:dyDescent="0.2">
      <c r="A61" s="80"/>
      <c r="B61" s="96" t="s">
        <v>197</v>
      </c>
      <c r="C61" s="20" t="s">
        <v>484</v>
      </c>
      <c r="D61" s="21">
        <f t="shared" si="2"/>
        <v>0</v>
      </c>
      <c r="E61" s="22">
        <v>0</v>
      </c>
      <c r="F61" s="22">
        <v>2776</v>
      </c>
      <c r="G61" s="32">
        <f t="shared" si="5"/>
        <v>5</v>
      </c>
      <c r="H61" s="132">
        <f t="shared" si="6"/>
        <v>50</v>
      </c>
      <c r="I61" s="132" t="e">
        <f t="shared" si="3"/>
        <v>#DIV/0!</v>
      </c>
      <c r="J61" s="22">
        <f t="shared" si="1"/>
        <v>5</v>
      </c>
      <c r="K61" s="132">
        <f>J61*summary!$D$29/'K_10.2'!$J$118</f>
        <v>45285.792491007196</v>
      </c>
      <c r="L61" s="9"/>
      <c r="M61" s="9"/>
      <c r="N61" s="9"/>
      <c r="O61" s="9"/>
      <c r="P61" s="9"/>
    </row>
    <row r="62" spans="1:16" x14ac:dyDescent="0.2">
      <c r="A62" s="81"/>
      <c r="B62" s="97" t="s">
        <v>198</v>
      </c>
      <c r="C62" s="34" t="s">
        <v>485</v>
      </c>
      <c r="D62" s="35">
        <f t="shared" si="2"/>
        <v>12.210012210012209</v>
      </c>
      <c r="E62" s="36">
        <v>1</v>
      </c>
      <c r="F62" s="36">
        <v>8190</v>
      </c>
      <c r="G62" s="32">
        <f t="shared" si="5"/>
        <v>5</v>
      </c>
      <c r="H62" s="132">
        <f t="shared" si="6"/>
        <v>37.789987789987791</v>
      </c>
      <c r="I62" s="132">
        <f t="shared" si="3"/>
        <v>309.5</v>
      </c>
      <c r="J62" s="22">
        <f t="shared" si="1"/>
        <v>5</v>
      </c>
      <c r="K62" s="132">
        <f>J62*summary!$D$29/'K_10.2'!$J$118</f>
        <v>45285.792491007196</v>
      </c>
      <c r="L62" s="9"/>
      <c r="M62" s="9"/>
      <c r="N62" s="9"/>
      <c r="O62" s="9"/>
      <c r="P62" s="9"/>
    </row>
    <row r="63" spans="1:16" x14ac:dyDescent="0.2">
      <c r="A63" s="82" t="s">
        <v>537</v>
      </c>
      <c r="B63" s="95" t="s">
        <v>199</v>
      </c>
      <c r="C63" s="30" t="s">
        <v>486</v>
      </c>
      <c r="D63" s="31">
        <f t="shared" si="2"/>
        <v>0</v>
      </c>
      <c r="E63" s="32">
        <v>0</v>
      </c>
      <c r="F63" s="32">
        <v>92668</v>
      </c>
      <c r="G63" s="32">
        <f t="shared" si="5"/>
        <v>5</v>
      </c>
      <c r="H63" s="132">
        <f t="shared" si="6"/>
        <v>50</v>
      </c>
      <c r="I63" s="132" t="e">
        <f t="shared" si="3"/>
        <v>#DIV/0!</v>
      </c>
      <c r="J63" s="22">
        <f t="shared" si="1"/>
        <v>5</v>
      </c>
      <c r="K63" s="132">
        <f>J63*summary!$D$29/'K_10.2'!$J$118</f>
        <v>45285.792491007196</v>
      </c>
      <c r="L63" s="9"/>
      <c r="M63" s="9"/>
      <c r="N63" s="9"/>
      <c r="O63" s="9"/>
      <c r="P63" s="9"/>
    </row>
    <row r="64" spans="1:16" x14ac:dyDescent="0.2">
      <c r="A64" s="80"/>
      <c r="B64" s="96" t="s">
        <v>200</v>
      </c>
      <c r="C64" s="20" t="s">
        <v>487</v>
      </c>
      <c r="D64" s="21">
        <f t="shared" si="2"/>
        <v>0</v>
      </c>
      <c r="E64" s="22">
        <v>0</v>
      </c>
      <c r="F64" s="22">
        <v>41044</v>
      </c>
      <c r="G64" s="32">
        <f t="shared" si="5"/>
        <v>5</v>
      </c>
      <c r="H64" s="132">
        <f t="shared" si="6"/>
        <v>50</v>
      </c>
      <c r="I64" s="132" t="e">
        <f t="shared" si="3"/>
        <v>#DIV/0!</v>
      </c>
      <c r="J64" s="22">
        <f t="shared" si="1"/>
        <v>5</v>
      </c>
      <c r="K64" s="132">
        <f>J64*summary!$D$29/'K_10.2'!$J$118</f>
        <v>45285.792491007196</v>
      </c>
      <c r="L64" s="9"/>
      <c r="M64" s="9"/>
      <c r="N64" s="9"/>
      <c r="O64" s="9"/>
      <c r="P64" s="9"/>
    </row>
    <row r="65" spans="1:16" x14ac:dyDescent="0.2">
      <c r="A65" s="80"/>
      <c r="B65" s="96" t="s">
        <v>201</v>
      </c>
      <c r="C65" s="20" t="s">
        <v>488</v>
      </c>
      <c r="D65" s="21">
        <f t="shared" si="2"/>
        <v>34.507879299106627</v>
      </c>
      <c r="E65" s="22">
        <v>9</v>
      </c>
      <c r="F65" s="22">
        <v>26081</v>
      </c>
      <c r="G65" s="32" t="b">
        <f t="shared" si="5"/>
        <v>0</v>
      </c>
      <c r="H65" s="132">
        <f t="shared" si="6"/>
        <v>15.492120700893373</v>
      </c>
      <c r="I65" s="132">
        <f t="shared" si="3"/>
        <v>44.89444444444446</v>
      </c>
      <c r="J65" s="22">
        <f t="shared" si="1"/>
        <v>5</v>
      </c>
      <c r="K65" s="132">
        <f>J65*summary!$D$29/'K_10.2'!$J$118</f>
        <v>45285.792491007196</v>
      </c>
      <c r="L65" s="9"/>
      <c r="M65" s="9"/>
      <c r="N65" s="9"/>
      <c r="O65" s="9"/>
      <c r="P65" s="9"/>
    </row>
    <row r="66" spans="1:16" x14ac:dyDescent="0.2">
      <c r="A66" s="80"/>
      <c r="B66" s="96" t="s">
        <v>202</v>
      </c>
      <c r="C66" s="20" t="s">
        <v>489</v>
      </c>
      <c r="D66" s="21">
        <f t="shared" si="2"/>
        <v>5.0112753695815586</v>
      </c>
      <c r="E66" s="22">
        <v>1</v>
      </c>
      <c r="F66" s="22">
        <v>19955</v>
      </c>
      <c r="G66" s="32">
        <f t="shared" si="5"/>
        <v>5</v>
      </c>
      <c r="H66" s="132">
        <f t="shared" si="6"/>
        <v>44.988724630418439</v>
      </c>
      <c r="I66" s="132">
        <f t="shared" si="3"/>
        <v>897.74999999999989</v>
      </c>
      <c r="J66" s="22">
        <f t="shared" si="1"/>
        <v>5</v>
      </c>
      <c r="K66" s="132">
        <f>J66*summary!$D$29/'K_10.2'!$J$118</f>
        <v>45285.792491007196</v>
      </c>
      <c r="L66" s="9"/>
      <c r="M66" s="9"/>
      <c r="N66" s="9"/>
      <c r="O66" s="9"/>
      <c r="P66" s="9"/>
    </row>
    <row r="67" spans="1:16" x14ac:dyDescent="0.2">
      <c r="A67" s="80"/>
      <c r="B67" s="96" t="s">
        <v>203</v>
      </c>
      <c r="C67" s="20" t="s">
        <v>490</v>
      </c>
      <c r="D67" s="21">
        <f t="shared" si="2"/>
        <v>11.112757445547489</v>
      </c>
      <c r="E67" s="22">
        <v>3</v>
      </c>
      <c r="F67" s="22">
        <v>26996</v>
      </c>
      <c r="G67" s="32">
        <f t="shared" si="5"/>
        <v>5</v>
      </c>
      <c r="H67" s="132">
        <f t="shared" si="6"/>
        <v>38.887242554452513</v>
      </c>
      <c r="I67" s="132">
        <f t="shared" si="3"/>
        <v>349.93333333333334</v>
      </c>
      <c r="J67" s="22">
        <f t="shared" si="1"/>
        <v>5</v>
      </c>
      <c r="K67" s="132">
        <f>J67*summary!$D$29/'K_10.2'!$J$118</f>
        <v>45285.792491007196</v>
      </c>
      <c r="L67" s="9"/>
      <c r="M67" s="9"/>
      <c r="N67" s="9"/>
      <c r="O67" s="9"/>
      <c r="P67" s="9"/>
    </row>
    <row r="68" spans="1:16" x14ac:dyDescent="0.2">
      <c r="A68" s="80"/>
      <c r="B68" s="96" t="s">
        <v>204</v>
      </c>
      <c r="C68" s="20" t="s">
        <v>491</v>
      </c>
      <c r="D68" s="21">
        <f t="shared" si="2"/>
        <v>15.541625654043413</v>
      </c>
      <c r="E68" s="22">
        <v>3</v>
      </c>
      <c r="F68" s="22">
        <v>19303</v>
      </c>
      <c r="G68" s="32">
        <f t="shared" ref="G68:G99" si="7">IF(D68&lt;=25,5)</f>
        <v>5</v>
      </c>
      <c r="H68" s="132">
        <f t="shared" si="6"/>
        <v>34.458374345956585</v>
      </c>
      <c r="I68" s="132">
        <f t="shared" si="3"/>
        <v>221.71666666666667</v>
      </c>
      <c r="J68" s="22">
        <f t="shared" ref="J68:J71" si="8">IF(G68=5,5,IF(I68&lt;=0,IF(I68&lt;-20,1,2),IF(I68&gt;0 &amp; I68&lt;=10,3,IF(I68&gt;10 &amp; I68&lt;=20,4,5))))</f>
        <v>5</v>
      </c>
      <c r="K68" s="132">
        <f>J68*summary!$D$29/'K_10.2'!$J$118</f>
        <v>45285.792491007196</v>
      </c>
      <c r="L68" s="9"/>
      <c r="M68" s="9"/>
      <c r="N68" s="9"/>
      <c r="O68" s="9"/>
      <c r="P68" s="9"/>
    </row>
    <row r="69" spans="1:16" x14ac:dyDescent="0.2">
      <c r="A69" s="80"/>
      <c r="B69" s="96" t="s">
        <v>205</v>
      </c>
      <c r="C69" s="20" t="s">
        <v>492</v>
      </c>
      <c r="D69" s="21">
        <f t="shared" ref="D69:D117" si="9">E69*100000/F69</f>
        <v>7.7075746189567802</v>
      </c>
      <c r="E69" s="22">
        <v>4</v>
      </c>
      <c r="F69" s="22">
        <v>51897</v>
      </c>
      <c r="G69" s="32">
        <f t="shared" si="7"/>
        <v>5</v>
      </c>
      <c r="H69" s="132">
        <f t="shared" si="6"/>
        <v>42.292425381043216</v>
      </c>
      <c r="I69" s="132">
        <f t="shared" si="3"/>
        <v>548.71249999999986</v>
      </c>
      <c r="J69" s="22">
        <f t="shared" si="8"/>
        <v>5</v>
      </c>
      <c r="K69" s="132">
        <f>J69*summary!$D$29/'K_10.2'!$J$118</f>
        <v>45285.792491007196</v>
      </c>
      <c r="L69" s="9"/>
      <c r="M69" s="9"/>
      <c r="N69" s="9"/>
      <c r="O69" s="9"/>
      <c r="P69" s="9"/>
    </row>
    <row r="70" spans="1:16" x14ac:dyDescent="0.2">
      <c r="A70" s="83"/>
      <c r="B70" s="96" t="s">
        <v>206</v>
      </c>
      <c r="C70" s="20" t="s">
        <v>493</v>
      </c>
      <c r="D70" s="21">
        <f t="shared" si="9"/>
        <v>4.1637173668651375</v>
      </c>
      <c r="E70" s="22">
        <v>1</v>
      </c>
      <c r="F70" s="22">
        <v>24017</v>
      </c>
      <c r="G70" s="32">
        <f t="shared" si="7"/>
        <v>5</v>
      </c>
      <c r="H70" s="132">
        <f t="shared" si="6"/>
        <v>45.836282633134864</v>
      </c>
      <c r="I70" s="132">
        <f t="shared" si="3"/>
        <v>1100.8499999999999</v>
      </c>
      <c r="J70" s="22">
        <f t="shared" si="8"/>
        <v>5</v>
      </c>
      <c r="K70" s="132">
        <f>J70*summary!$D$29/'K_10.2'!$J$118</f>
        <v>45285.792491007196</v>
      </c>
      <c r="L70" s="9"/>
      <c r="M70" s="9"/>
      <c r="N70" s="9"/>
      <c r="O70" s="9"/>
      <c r="P70" s="9"/>
    </row>
    <row r="71" spans="1:16" x14ac:dyDescent="0.2">
      <c r="A71" s="80"/>
      <c r="B71" s="96" t="s">
        <v>207</v>
      </c>
      <c r="C71" s="20" t="s">
        <v>494</v>
      </c>
      <c r="D71" s="21">
        <f t="shared" si="9"/>
        <v>58.677499435793273</v>
      </c>
      <c r="E71" s="22">
        <v>13</v>
      </c>
      <c r="F71" s="22">
        <v>22155</v>
      </c>
      <c r="G71" s="32" t="b">
        <f t="shared" si="7"/>
        <v>0</v>
      </c>
      <c r="H71" s="132">
        <f t="shared" si="6"/>
        <v>-8.6774994357932727</v>
      </c>
      <c r="I71" s="132">
        <f t="shared" si="3"/>
        <v>-14.788461538461535</v>
      </c>
      <c r="J71" s="22">
        <f t="shared" si="8"/>
        <v>2</v>
      </c>
      <c r="K71" s="132">
        <f>J71*summary!$D$29/'K_10.2'!$J$118</f>
        <v>18114.316996402878</v>
      </c>
      <c r="L71" s="9"/>
      <c r="M71" s="9"/>
      <c r="N71" s="9"/>
      <c r="O71" s="9"/>
      <c r="P71" s="9"/>
    </row>
    <row r="72" spans="1:16" x14ac:dyDescent="0.2">
      <c r="A72" s="80"/>
      <c r="B72" s="96" t="s">
        <v>208</v>
      </c>
      <c r="C72" s="20" t="s">
        <v>495</v>
      </c>
      <c r="D72" s="21">
        <f t="shared" si="9"/>
        <v>61.180789232181098</v>
      </c>
      <c r="E72" s="22">
        <v>12</v>
      </c>
      <c r="F72" s="22">
        <v>19614</v>
      </c>
      <c r="G72" s="32" t="b">
        <f t="shared" si="7"/>
        <v>0</v>
      </c>
      <c r="H72" s="132">
        <f t="shared" si="6"/>
        <v>-11.180789232181098</v>
      </c>
      <c r="I72" s="132">
        <f t="shared" si="3"/>
        <v>-18.275000000000006</v>
      </c>
      <c r="J72" s="22">
        <f>IF(G72=5,5,IF(I72&lt;=0,IF(I72&lt;-20,1,2),IF(I72&gt;0 &amp; I72&lt;=10,3,IF(I72&gt;10 &amp; I72&lt;=20,4,5))))</f>
        <v>2</v>
      </c>
      <c r="K72" s="132">
        <f>J72*summary!$D$29/'K_10.2'!$J$118</f>
        <v>18114.316996402878</v>
      </c>
      <c r="L72" s="9"/>
      <c r="M72" s="9"/>
      <c r="N72" s="9"/>
      <c r="O72" s="9"/>
      <c r="P72" s="9"/>
    </row>
    <row r="73" spans="1:16" x14ac:dyDescent="0.2">
      <c r="A73" s="80"/>
      <c r="B73" s="96" t="s">
        <v>209</v>
      </c>
      <c r="C73" s="20" t="s">
        <v>496</v>
      </c>
      <c r="D73" s="21">
        <f t="shared" si="9"/>
        <v>0</v>
      </c>
      <c r="E73" s="22">
        <v>0</v>
      </c>
      <c r="F73" s="22">
        <v>23286</v>
      </c>
      <c r="G73" s="32">
        <f t="shared" si="7"/>
        <v>5</v>
      </c>
      <c r="H73" s="132">
        <f t="shared" si="6"/>
        <v>50</v>
      </c>
      <c r="I73" s="132"/>
      <c r="J73" s="22">
        <f t="shared" ref="J73:J117" si="10">IF(G73=5,5,IF(I73&lt;=0,IF(I73&lt;-20,1,2),IF(I73&gt;0 &amp; I73&lt;=10,3,IF(I73&gt;10 &amp; I73&lt;=20,4,5))))</f>
        <v>5</v>
      </c>
      <c r="K73" s="132">
        <f>J73*summary!$D$29/'K_10.2'!$J$118</f>
        <v>45285.792491007196</v>
      </c>
      <c r="L73" s="9"/>
      <c r="M73" s="9"/>
      <c r="N73" s="9"/>
      <c r="O73" s="9"/>
      <c r="P73" s="9"/>
    </row>
    <row r="74" spans="1:16" x14ac:dyDescent="0.2">
      <c r="A74" s="80"/>
      <c r="B74" s="96" t="s">
        <v>210</v>
      </c>
      <c r="C74" s="20" t="s">
        <v>497</v>
      </c>
      <c r="D74" s="21">
        <f t="shared" si="9"/>
        <v>28.94889204694984</v>
      </c>
      <c r="E74" s="22">
        <v>11</v>
      </c>
      <c r="F74" s="22">
        <v>37998</v>
      </c>
      <c r="G74" s="32" t="b">
        <f t="shared" si="7"/>
        <v>0</v>
      </c>
      <c r="H74" s="132">
        <f t="shared" si="6"/>
        <v>21.05110795305016</v>
      </c>
      <c r="I74" s="132">
        <f>H74*100/D74</f>
        <v>72.718181818181819</v>
      </c>
      <c r="J74" s="22">
        <f t="shared" si="10"/>
        <v>5</v>
      </c>
      <c r="K74" s="132">
        <f>J74*summary!$D$29/'K_10.2'!$J$118</f>
        <v>45285.792491007196</v>
      </c>
      <c r="L74" s="9"/>
      <c r="M74" s="9"/>
      <c r="N74" s="9"/>
      <c r="O74" s="9"/>
      <c r="P74" s="9"/>
    </row>
    <row r="75" spans="1:16" x14ac:dyDescent="0.2">
      <c r="A75" s="80"/>
      <c r="B75" s="96" t="s">
        <v>211</v>
      </c>
      <c r="C75" s="20" t="s">
        <v>498</v>
      </c>
      <c r="D75" s="21">
        <f t="shared" si="9"/>
        <v>0</v>
      </c>
      <c r="E75" s="22">
        <v>0</v>
      </c>
      <c r="F75" s="22">
        <v>9990</v>
      </c>
      <c r="G75" s="32">
        <f t="shared" si="7"/>
        <v>5</v>
      </c>
      <c r="H75" s="132">
        <f t="shared" si="6"/>
        <v>50</v>
      </c>
      <c r="I75" s="132"/>
      <c r="J75" s="22">
        <f t="shared" si="10"/>
        <v>5</v>
      </c>
      <c r="K75" s="132">
        <f>J75*summary!$D$29/'K_10.2'!$J$118</f>
        <v>45285.792491007196</v>
      </c>
      <c r="L75" s="9"/>
      <c r="M75" s="9"/>
      <c r="N75" s="9"/>
      <c r="O75" s="9"/>
      <c r="P75" s="9"/>
    </row>
    <row r="76" spans="1:16" x14ac:dyDescent="0.2">
      <c r="A76" s="80"/>
      <c r="B76" s="96" t="s">
        <v>212</v>
      </c>
      <c r="C76" s="20" t="s">
        <v>499</v>
      </c>
      <c r="D76" s="21">
        <f t="shared" si="9"/>
        <v>14.184900173765028</v>
      </c>
      <c r="E76" s="22">
        <v>4</v>
      </c>
      <c r="F76" s="22">
        <v>28199</v>
      </c>
      <c r="G76" s="32">
        <f t="shared" si="7"/>
        <v>5</v>
      </c>
      <c r="H76" s="132">
        <f t="shared" si="6"/>
        <v>35.81509982623497</v>
      </c>
      <c r="I76" s="132"/>
      <c r="J76" s="22">
        <f t="shared" si="10"/>
        <v>5</v>
      </c>
      <c r="K76" s="132">
        <f>J76*summary!$D$29/'K_10.2'!$J$118</f>
        <v>45285.792491007196</v>
      </c>
      <c r="L76" s="9"/>
      <c r="M76" s="9"/>
      <c r="N76" s="9"/>
      <c r="O76" s="9"/>
      <c r="P76" s="9"/>
    </row>
    <row r="77" spans="1:16" x14ac:dyDescent="0.2">
      <c r="A77" s="83"/>
      <c r="B77" s="96" t="s">
        <v>213</v>
      </c>
      <c r="C77" s="20" t="s">
        <v>500</v>
      </c>
      <c r="D77" s="21">
        <f t="shared" si="9"/>
        <v>100.34283802993561</v>
      </c>
      <c r="E77" s="22">
        <v>12</v>
      </c>
      <c r="F77" s="22">
        <v>11959</v>
      </c>
      <c r="G77" s="32" t="b">
        <f t="shared" si="7"/>
        <v>0</v>
      </c>
      <c r="H77" s="132">
        <f t="shared" si="6"/>
        <v>-50.342838029935606</v>
      </c>
      <c r="I77" s="132">
        <f>H77*100/D77</f>
        <v>-50.170833333333334</v>
      </c>
      <c r="J77" s="22">
        <f t="shared" si="10"/>
        <v>1</v>
      </c>
      <c r="K77" s="132">
        <f>J77*summary!$D$29/'K_10.2'!$J$118</f>
        <v>9057.1584982014392</v>
      </c>
      <c r="L77" s="9"/>
      <c r="M77" s="9"/>
      <c r="N77" s="9"/>
      <c r="O77" s="9"/>
      <c r="P77" s="9"/>
    </row>
    <row r="78" spans="1:16" x14ac:dyDescent="0.2">
      <c r="A78" s="81"/>
      <c r="B78" s="97" t="s">
        <v>214</v>
      </c>
      <c r="C78" s="34" t="s">
        <v>501</v>
      </c>
      <c r="D78" s="35">
        <f t="shared" si="9"/>
        <v>0</v>
      </c>
      <c r="E78" s="36">
        <v>0</v>
      </c>
      <c r="F78" s="36">
        <v>4576</v>
      </c>
      <c r="G78" s="32">
        <f t="shared" si="7"/>
        <v>5</v>
      </c>
      <c r="H78" s="132">
        <f t="shared" si="6"/>
        <v>50</v>
      </c>
      <c r="I78" s="132"/>
      <c r="J78" s="22">
        <f t="shared" si="10"/>
        <v>5</v>
      </c>
      <c r="K78" s="132">
        <f>J78*summary!$D$29/'K_10.2'!$J$118</f>
        <v>45285.792491007196</v>
      </c>
      <c r="L78" s="9"/>
      <c r="M78" s="9"/>
      <c r="N78" s="9"/>
      <c r="O78" s="9"/>
      <c r="P78" s="9"/>
    </row>
    <row r="79" spans="1:16" x14ac:dyDescent="0.2">
      <c r="A79" s="29" t="s">
        <v>139</v>
      </c>
      <c r="B79" s="95" t="s">
        <v>222</v>
      </c>
      <c r="C79" s="30" t="s">
        <v>502</v>
      </c>
      <c r="D79" s="31">
        <f t="shared" si="9"/>
        <v>18.094634940740072</v>
      </c>
      <c r="E79" s="32">
        <v>22</v>
      </c>
      <c r="F79" s="32">
        <v>121583</v>
      </c>
      <c r="G79" s="32">
        <f t="shared" si="7"/>
        <v>5</v>
      </c>
      <c r="H79" s="132">
        <f t="shared" si="6"/>
        <v>31.905365059259928</v>
      </c>
      <c r="I79" s="132"/>
      <c r="J79" s="22">
        <f t="shared" si="10"/>
        <v>5</v>
      </c>
      <c r="K79" s="132">
        <f>J79*summary!$D$29/'K_10.2'!$J$118</f>
        <v>45285.792491007196</v>
      </c>
      <c r="L79" s="9"/>
      <c r="M79" s="9"/>
      <c r="N79" s="9"/>
      <c r="O79" s="9"/>
      <c r="P79" s="9"/>
    </row>
    <row r="80" spans="1:16" x14ac:dyDescent="0.2">
      <c r="A80" s="80"/>
      <c r="B80" s="96" t="s">
        <v>223</v>
      </c>
      <c r="C80" s="20" t="s">
        <v>503</v>
      </c>
      <c r="D80" s="21">
        <f t="shared" si="9"/>
        <v>0</v>
      </c>
      <c r="E80" s="22">
        <v>0</v>
      </c>
      <c r="F80" s="22">
        <v>50998</v>
      </c>
      <c r="G80" s="32">
        <f t="shared" si="7"/>
        <v>5</v>
      </c>
      <c r="H80" s="132">
        <f t="shared" si="6"/>
        <v>50</v>
      </c>
      <c r="I80" s="132"/>
      <c r="J80" s="22">
        <f t="shared" si="10"/>
        <v>5</v>
      </c>
      <c r="K80" s="132">
        <f>J80*summary!$D$29/'K_10.2'!$J$118</f>
        <v>45285.792491007196</v>
      </c>
      <c r="L80" s="9"/>
      <c r="M80" s="9"/>
      <c r="N80" s="9"/>
      <c r="O80" s="9"/>
      <c r="P80" s="9"/>
    </row>
    <row r="81" spans="1:16" x14ac:dyDescent="0.2">
      <c r="A81" s="80"/>
      <c r="B81" s="96" t="s">
        <v>224</v>
      </c>
      <c r="C81" s="20" t="s">
        <v>504</v>
      </c>
      <c r="D81" s="21">
        <f t="shared" si="9"/>
        <v>16.97180558796699</v>
      </c>
      <c r="E81" s="22">
        <v>8</v>
      </c>
      <c r="F81" s="22">
        <v>47137</v>
      </c>
      <c r="G81" s="32">
        <f t="shared" si="7"/>
        <v>5</v>
      </c>
      <c r="H81" s="132">
        <f t="shared" si="6"/>
        <v>33.02819441203301</v>
      </c>
      <c r="I81" s="132"/>
      <c r="J81" s="22">
        <f t="shared" si="10"/>
        <v>5</v>
      </c>
      <c r="K81" s="132">
        <f>J81*summary!$D$29/'K_10.2'!$J$118</f>
        <v>45285.792491007196</v>
      </c>
      <c r="L81" s="9"/>
      <c r="M81" s="9"/>
      <c r="N81" s="9"/>
      <c r="O81" s="9"/>
      <c r="P81" s="9"/>
    </row>
    <row r="82" spans="1:16" x14ac:dyDescent="0.2">
      <c r="A82" s="80"/>
      <c r="B82" s="96" t="s">
        <v>225</v>
      </c>
      <c r="C82" s="20" t="s">
        <v>505</v>
      </c>
      <c r="D82" s="21">
        <f t="shared" si="9"/>
        <v>12.211929310374906</v>
      </c>
      <c r="E82" s="22">
        <v>7</v>
      </c>
      <c r="F82" s="22">
        <v>57321</v>
      </c>
      <c r="G82" s="32">
        <f t="shared" si="7"/>
        <v>5</v>
      </c>
      <c r="H82" s="132">
        <f t="shared" si="6"/>
        <v>37.788070689625094</v>
      </c>
      <c r="I82" s="132"/>
      <c r="J82" s="22">
        <f t="shared" si="10"/>
        <v>5</v>
      </c>
      <c r="K82" s="132">
        <f>J82*summary!$D$29/'K_10.2'!$J$118</f>
        <v>45285.792491007196</v>
      </c>
      <c r="L82" s="9"/>
      <c r="M82" s="9"/>
      <c r="N82" s="9"/>
      <c r="O82" s="9"/>
      <c r="P82" s="9"/>
    </row>
    <row r="83" spans="1:16" x14ac:dyDescent="0.2">
      <c r="A83" s="80"/>
      <c r="B83" s="96" t="s">
        <v>226</v>
      </c>
      <c r="C83" s="20" t="s">
        <v>506</v>
      </c>
      <c r="D83" s="21">
        <f t="shared" si="9"/>
        <v>13.134851138353765</v>
      </c>
      <c r="E83" s="22">
        <v>9</v>
      </c>
      <c r="F83" s="22">
        <v>68520</v>
      </c>
      <c r="G83" s="32">
        <f t="shared" si="7"/>
        <v>5</v>
      </c>
      <c r="H83" s="132">
        <f t="shared" si="6"/>
        <v>36.865148861646233</v>
      </c>
      <c r="I83" s="132"/>
      <c r="J83" s="22">
        <f t="shared" si="10"/>
        <v>5</v>
      </c>
      <c r="K83" s="132">
        <f>J83*summary!$D$29/'K_10.2'!$J$118</f>
        <v>45285.792491007196</v>
      </c>
      <c r="L83" s="9"/>
      <c r="M83" s="9"/>
      <c r="N83" s="9"/>
      <c r="O83" s="9"/>
      <c r="P83" s="9"/>
    </row>
    <row r="84" spans="1:16" x14ac:dyDescent="0.2">
      <c r="A84" s="80"/>
      <c r="B84" s="96" t="s">
        <v>227</v>
      </c>
      <c r="C84" s="20" t="s">
        <v>507</v>
      </c>
      <c r="D84" s="21">
        <f t="shared" si="9"/>
        <v>3.2359317865579396</v>
      </c>
      <c r="E84" s="22">
        <v>1</v>
      </c>
      <c r="F84" s="22">
        <v>30903</v>
      </c>
      <c r="G84" s="32">
        <f t="shared" si="7"/>
        <v>5</v>
      </c>
      <c r="H84" s="132">
        <f t="shared" si="6"/>
        <v>46.764068213442059</v>
      </c>
      <c r="I84" s="132">
        <f t="shared" ref="I84:I117" si="11">H84*100/D84</f>
        <v>1445.1499999999999</v>
      </c>
      <c r="J84" s="22">
        <f t="shared" si="10"/>
        <v>5</v>
      </c>
      <c r="K84" s="132">
        <f>J84*summary!$D$29/'K_10.2'!$J$118</f>
        <v>45285.792491007196</v>
      </c>
      <c r="L84" s="9"/>
      <c r="M84" s="9"/>
      <c r="N84" s="9"/>
      <c r="O84" s="9"/>
      <c r="P84" s="9"/>
    </row>
    <row r="85" spans="1:16" x14ac:dyDescent="0.2">
      <c r="A85" s="80"/>
      <c r="B85" s="96" t="s">
        <v>228</v>
      </c>
      <c r="C85" s="20" t="s">
        <v>508</v>
      </c>
      <c r="D85" s="21">
        <f t="shared" si="9"/>
        <v>4.4822949350067232</v>
      </c>
      <c r="E85" s="22">
        <v>1</v>
      </c>
      <c r="F85" s="22">
        <v>22310</v>
      </c>
      <c r="G85" s="32">
        <f t="shared" si="7"/>
        <v>5</v>
      </c>
      <c r="H85" s="132">
        <f t="shared" si="6"/>
        <v>45.51770506499328</v>
      </c>
      <c r="I85" s="132">
        <f t="shared" si="11"/>
        <v>1015.5000000000001</v>
      </c>
      <c r="J85" s="22">
        <f t="shared" si="10"/>
        <v>5</v>
      </c>
      <c r="K85" s="132">
        <f>J85*summary!$D$29/'K_10.2'!$J$118</f>
        <v>45285.792491007196</v>
      </c>
      <c r="L85" s="9"/>
      <c r="M85" s="9"/>
      <c r="N85" s="9"/>
      <c r="O85" s="9"/>
      <c r="P85" s="9"/>
    </row>
    <row r="86" spans="1:16" x14ac:dyDescent="0.2">
      <c r="A86" s="80"/>
      <c r="B86" s="96" t="s">
        <v>229</v>
      </c>
      <c r="C86" s="20" t="s">
        <v>509</v>
      </c>
      <c r="D86" s="21">
        <f t="shared" si="9"/>
        <v>13.405724244252296</v>
      </c>
      <c r="E86" s="22">
        <v>2</v>
      </c>
      <c r="F86" s="22">
        <v>14919</v>
      </c>
      <c r="G86" s="32">
        <f t="shared" si="7"/>
        <v>5</v>
      </c>
      <c r="H86" s="132">
        <f t="shared" si="6"/>
        <v>36.594275755747702</v>
      </c>
      <c r="I86" s="132">
        <f t="shared" si="11"/>
        <v>272.97499999999997</v>
      </c>
      <c r="J86" s="22">
        <f t="shared" si="10"/>
        <v>5</v>
      </c>
      <c r="K86" s="132">
        <f>J86*summary!$D$29/'K_10.2'!$J$118</f>
        <v>45285.792491007196</v>
      </c>
      <c r="L86" s="9"/>
      <c r="M86" s="9"/>
      <c r="N86" s="9"/>
      <c r="O86" s="9"/>
      <c r="P86" s="9"/>
    </row>
    <row r="87" spans="1:16" x14ac:dyDescent="0.2">
      <c r="A87" s="80"/>
      <c r="B87" s="96" t="s">
        <v>230</v>
      </c>
      <c r="C87" s="20" t="s">
        <v>510</v>
      </c>
      <c r="D87" s="21">
        <f t="shared" si="9"/>
        <v>0</v>
      </c>
      <c r="E87" s="22">
        <v>0</v>
      </c>
      <c r="F87" s="22">
        <v>18342</v>
      </c>
      <c r="G87" s="32">
        <f t="shared" si="7"/>
        <v>5</v>
      </c>
      <c r="H87" s="132">
        <f t="shared" si="6"/>
        <v>50</v>
      </c>
      <c r="I87" s="132" t="e">
        <f t="shared" si="11"/>
        <v>#DIV/0!</v>
      </c>
      <c r="J87" s="22">
        <f t="shared" si="10"/>
        <v>5</v>
      </c>
      <c r="K87" s="132">
        <f>J87*summary!$D$29/'K_10.2'!$J$118</f>
        <v>45285.792491007196</v>
      </c>
      <c r="L87" s="9"/>
      <c r="M87" s="9"/>
      <c r="N87" s="9"/>
      <c r="O87" s="9"/>
      <c r="P87" s="9"/>
    </row>
    <row r="88" spans="1:16" x14ac:dyDescent="0.2">
      <c r="A88" s="80"/>
      <c r="B88" s="96" t="s">
        <v>231</v>
      </c>
      <c r="C88" s="20" t="s">
        <v>511</v>
      </c>
      <c r="D88" s="21">
        <f t="shared" si="9"/>
        <v>0</v>
      </c>
      <c r="E88" s="22">
        <v>0</v>
      </c>
      <c r="F88" s="22">
        <v>20572</v>
      </c>
      <c r="G88" s="32">
        <f t="shared" si="7"/>
        <v>5</v>
      </c>
      <c r="H88" s="132">
        <f t="shared" si="6"/>
        <v>50</v>
      </c>
      <c r="I88" s="132" t="e">
        <f t="shared" si="11"/>
        <v>#DIV/0!</v>
      </c>
      <c r="J88" s="22">
        <f t="shared" si="10"/>
        <v>5</v>
      </c>
      <c r="K88" s="132">
        <f>J88*summary!$D$29/'K_10.2'!$J$118</f>
        <v>45285.792491007196</v>
      </c>
      <c r="L88" s="9"/>
      <c r="M88" s="9"/>
      <c r="N88" s="9"/>
      <c r="O88" s="9"/>
      <c r="P88" s="9"/>
    </row>
    <row r="89" spans="1:16" x14ac:dyDescent="0.2">
      <c r="A89" s="80"/>
      <c r="B89" s="96" t="s">
        <v>232</v>
      </c>
      <c r="C89" s="20" t="s">
        <v>512</v>
      </c>
      <c r="D89" s="21">
        <f t="shared" si="9"/>
        <v>3.9015254964691195</v>
      </c>
      <c r="E89" s="22">
        <v>1</v>
      </c>
      <c r="F89" s="22">
        <v>25631</v>
      </c>
      <c r="G89" s="32">
        <f t="shared" si="7"/>
        <v>5</v>
      </c>
      <c r="H89" s="132">
        <f t="shared" si="6"/>
        <v>46.09847450353088</v>
      </c>
      <c r="I89" s="132">
        <f t="shared" si="11"/>
        <v>1181.55</v>
      </c>
      <c r="J89" s="22">
        <f t="shared" si="10"/>
        <v>5</v>
      </c>
      <c r="K89" s="132">
        <f>J89*summary!$D$29/'K_10.2'!$J$118</f>
        <v>45285.792491007196</v>
      </c>
      <c r="L89" s="9"/>
      <c r="M89" s="9"/>
      <c r="N89" s="9"/>
      <c r="O89" s="9"/>
      <c r="P89" s="9"/>
    </row>
    <row r="90" spans="1:16" x14ac:dyDescent="0.2">
      <c r="A90" s="83"/>
      <c r="B90" s="96" t="s">
        <v>233</v>
      </c>
      <c r="C90" s="20" t="s">
        <v>513</v>
      </c>
      <c r="D90" s="21">
        <f t="shared" si="9"/>
        <v>0</v>
      </c>
      <c r="E90" s="22">
        <v>0</v>
      </c>
      <c r="F90" s="22">
        <v>33198</v>
      </c>
      <c r="G90" s="32">
        <f t="shared" si="7"/>
        <v>5</v>
      </c>
      <c r="H90" s="132">
        <f t="shared" si="6"/>
        <v>50</v>
      </c>
      <c r="I90" s="132" t="e">
        <f t="shared" si="11"/>
        <v>#DIV/0!</v>
      </c>
      <c r="J90" s="22">
        <f t="shared" si="10"/>
        <v>5</v>
      </c>
      <c r="K90" s="132">
        <f>J90*summary!$D$29/'K_10.2'!$J$118</f>
        <v>45285.792491007196</v>
      </c>
      <c r="L90" s="9"/>
      <c r="M90" s="9"/>
      <c r="N90" s="9"/>
      <c r="O90" s="9"/>
      <c r="P90" s="9"/>
    </row>
    <row r="91" spans="1:16" x14ac:dyDescent="0.2">
      <c r="A91" s="80"/>
      <c r="B91" s="98" t="s">
        <v>234</v>
      </c>
      <c r="C91" s="26" t="s">
        <v>514</v>
      </c>
      <c r="D91" s="27">
        <f t="shared" si="9"/>
        <v>0</v>
      </c>
      <c r="E91" s="28">
        <v>0</v>
      </c>
      <c r="F91" s="28">
        <v>315</v>
      </c>
      <c r="G91" s="32">
        <f t="shared" si="7"/>
        <v>5</v>
      </c>
      <c r="H91" s="132">
        <f t="shared" si="6"/>
        <v>50</v>
      </c>
      <c r="I91" s="132" t="e">
        <f t="shared" si="11"/>
        <v>#DIV/0!</v>
      </c>
      <c r="J91" s="22">
        <f t="shared" si="10"/>
        <v>5</v>
      </c>
      <c r="K91" s="132">
        <f>J91*summary!$D$29/'K_10.2'!$J$118</f>
        <v>45285.792491007196</v>
      </c>
      <c r="L91" s="9"/>
      <c r="M91" s="9"/>
      <c r="N91" s="9"/>
      <c r="O91" s="9"/>
      <c r="P91" s="9"/>
    </row>
    <row r="92" spans="1:16" x14ac:dyDescent="0.2">
      <c r="A92" s="29" t="s">
        <v>141</v>
      </c>
      <c r="B92" s="95" t="s">
        <v>241</v>
      </c>
      <c r="C92" s="30" t="s">
        <v>423</v>
      </c>
      <c r="D92" s="31">
        <f t="shared" si="9"/>
        <v>5.0816450979063621</v>
      </c>
      <c r="E92" s="32">
        <v>6</v>
      </c>
      <c r="F92" s="32">
        <v>118072</v>
      </c>
      <c r="G92" s="32">
        <f t="shared" si="7"/>
        <v>5</v>
      </c>
      <c r="H92" s="132">
        <f t="shared" si="6"/>
        <v>44.91835490209364</v>
      </c>
      <c r="I92" s="132">
        <f t="shared" si="11"/>
        <v>883.93333333333339</v>
      </c>
      <c r="J92" s="22">
        <f t="shared" si="10"/>
        <v>5</v>
      </c>
      <c r="K92" s="132">
        <f>J92*summary!$D$29/'K_10.2'!$J$118</f>
        <v>45285.792491007196</v>
      </c>
      <c r="L92" s="9"/>
      <c r="M92" s="9"/>
      <c r="N92" s="9"/>
      <c r="O92" s="9"/>
      <c r="P92" s="9"/>
    </row>
    <row r="93" spans="1:16" x14ac:dyDescent="0.2">
      <c r="A93" s="19"/>
      <c r="B93" s="96" t="s">
        <v>242</v>
      </c>
      <c r="C93" s="20" t="s">
        <v>424</v>
      </c>
      <c r="D93" s="21">
        <f t="shared" si="9"/>
        <v>2.0012407692769516</v>
      </c>
      <c r="E93" s="22">
        <v>1</v>
      </c>
      <c r="F93" s="22">
        <v>49969</v>
      </c>
      <c r="G93" s="32">
        <f t="shared" si="7"/>
        <v>5</v>
      </c>
      <c r="H93" s="132">
        <f t="shared" si="6"/>
        <v>47.998759230723046</v>
      </c>
      <c r="I93" s="132">
        <f t="shared" si="11"/>
        <v>2398.4499999999998</v>
      </c>
      <c r="J93" s="22">
        <f t="shared" si="10"/>
        <v>5</v>
      </c>
      <c r="K93" s="132">
        <f>J93*summary!$D$29/'K_10.2'!$J$118</f>
        <v>45285.792491007196</v>
      </c>
      <c r="L93" s="9"/>
      <c r="M93" s="9"/>
      <c r="N93" s="9"/>
      <c r="O93" s="9"/>
      <c r="P93" s="9"/>
    </row>
    <row r="94" spans="1:16" x14ac:dyDescent="0.2">
      <c r="A94" s="19"/>
      <c r="B94" s="96" t="s">
        <v>243</v>
      </c>
      <c r="C94" s="20" t="s">
        <v>425</v>
      </c>
      <c r="D94" s="21">
        <f t="shared" si="9"/>
        <v>2.0664999690025003</v>
      </c>
      <c r="E94" s="22">
        <v>1</v>
      </c>
      <c r="F94" s="22">
        <v>48391</v>
      </c>
      <c r="G94" s="32">
        <f t="shared" si="7"/>
        <v>5</v>
      </c>
      <c r="H94" s="132">
        <f t="shared" si="6"/>
        <v>47.9335000309975</v>
      </c>
      <c r="I94" s="132">
        <f t="shared" si="11"/>
        <v>2319.5500000000002</v>
      </c>
      <c r="J94" s="22">
        <f t="shared" si="10"/>
        <v>5</v>
      </c>
      <c r="K94" s="132">
        <f>J94*summary!$D$29/'K_10.2'!$J$118</f>
        <v>45285.792491007196</v>
      </c>
      <c r="L94" s="9"/>
      <c r="M94" s="9"/>
      <c r="N94" s="9"/>
      <c r="O94" s="9"/>
      <c r="P94" s="9"/>
    </row>
    <row r="95" spans="1:16" x14ac:dyDescent="0.2">
      <c r="A95" s="19"/>
      <c r="B95" s="96" t="s">
        <v>244</v>
      </c>
      <c r="C95" s="20" t="s">
        <v>426</v>
      </c>
      <c r="D95" s="21">
        <f t="shared" si="9"/>
        <v>0</v>
      </c>
      <c r="E95" s="22">
        <v>0</v>
      </c>
      <c r="F95" s="22">
        <v>29864</v>
      </c>
      <c r="G95" s="32">
        <f t="shared" si="7"/>
        <v>5</v>
      </c>
      <c r="H95" s="132">
        <f t="shared" si="6"/>
        <v>50</v>
      </c>
      <c r="I95" s="132" t="e">
        <f t="shared" si="11"/>
        <v>#DIV/0!</v>
      </c>
      <c r="J95" s="22">
        <f t="shared" si="10"/>
        <v>5</v>
      </c>
      <c r="K95" s="132">
        <f>J95*summary!$D$29/'K_10.2'!$J$118</f>
        <v>45285.792491007196</v>
      </c>
      <c r="L95" s="9"/>
      <c r="M95" s="9"/>
      <c r="N95" s="9"/>
      <c r="O95" s="9"/>
      <c r="P95" s="9"/>
    </row>
    <row r="96" spans="1:16" x14ac:dyDescent="0.2">
      <c r="A96" s="15"/>
      <c r="B96" s="96" t="s">
        <v>245</v>
      </c>
      <c r="C96" s="20" t="s">
        <v>427</v>
      </c>
      <c r="D96" s="21">
        <f t="shared" si="9"/>
        <v>4.4339999113200017</v>
      </c>
      <c r="E96" s="22">
        <v>1</v>
      </c>
      <c r="F96" s="22">
        <v>22553</v>
      </c>
      <c r="G96" s="32">
        <f t="shared" si="7"/>
        <v>5</v>
      </c>
      <c r="H96" s="132">
        <f t="shared" si="6"/>
        <v>45.566000088679999</v>
      </c>
      <c r="I96" s="132">
        <f t="shared" si="11"/>
        <v>1027.6500000000001</v>
      </c>
      <c r="J96" s="22">
        <f t="shared" si="10"/>
        <v>5</v>
      </c>
      <c r="K96" s="132">
        <f>J96*summary!$D$29/'K_10.2'!$J$118</f>
        <v>45285.792491007196</v>
      </c>
      <c r="L96" s="9"/>
      <c r="M96" s="9"/>
      <c r="N96" s="9"/>
      <c r="O96" s="9"/>
      <c r="P96" s="9"/>
    </row>
    <row r="97" spans="1:16" x14ac:dyDescent="0.2">
      <c r="A97" s="19"/>
      <c r="B97" s="96" t="s">
        <v>246</v>
      </c>
      <c r="C97" s="20" t="s">
        <v>428</v>
      </c>
      <c r="D97" s="21">
        <f t="shared" si="9"/>
        <v>0</v>
      </c>
      <c r="E97" s="22">
        <v>0</v>
      </c>
      <c r="F97" s="22">
        <v>9156</v>
      </c>
      <c r="G97" s="32">
        <f t="shared" si="7"/>
        <v>5</v>
      </c>
      <c r="H97" s="132">
        <f t="shared" si="6"/>
        <v>50</v>
      </c>
      <c r="I97" s="132" t="e">
        <f t="shared" si="11"/>
        <v>#DIV/0!</v>
      </c>
      <c r="J97" s="22">
        <f t="shared" si="10"/>
        <v>5</v>
      </c>
      <c r="K97" s="132">
        <f>J97*summary!$D$29/'K_10.2'!$J$118</f>
        <v>45285.792491007196</v>
      </c>
      <c r="L97" s="9"/>
      <c r="M97" s="9"/>
      <c r="N97" s="9"/>
      <c r="O97" s="9"/>
      <c r="P97" s="9"/>
    </row>
    <row r="98" spans="1:16" x14ac:dyDescent="0.2">
      <c r="A98" s="19"/>
      <c r="B98" s="96" t="s">
        <v>247</v>
      </c>
      <c r="C98" s="20" t="s">
        <v>429</v>
      </c>
      <c r="D98" s="21">
        <f t="shared" si="9"/>
        <v>0</v>
      </c>
      <c r="E98" s="22">
        <v>0</v>
      </c>
      <c r="F98" s="22">
        <v>24059</v>
      </c>
      <c r="G98" s="32">
        <f t="shared" si="7"/>
        <v>5</v>
      </c>
      <c r="H98" s="132">
        <f t="shared" si="6"/>
        <v>50</v>
      </c>
      <c r="I98" s="132" t="e">
        <f t="shared" si="11"/>
        <v>#DIV/0!</v>
      </c>
      <c r="J98" s="22">
        <f t="shared" si="10"/>
        <v>5</v>
      </c>
      <c r="K98" s="132">
        <f>J98*summary!$D$29/'K_10.2'!$J$118</f>
        <v>45285.792491007196</v>
      </c>
      <c r="L98" s="9"/>
      <c r="M98" s="9"/>
      <c r="N98" s="9"/>
      <c r="O98" s="9"/>
      <c r="P98" s="9"/>
    </row>
    <row r="99" spans="1:16" x14ac:dyDescent="0.2">
      <c r="A99" s="19"/>
      <c r="B99" s="96" t="s">
        <v>248</v>
      </c>
      <c r="C99" s="20" t="s">
        <v>430</v>
      </c>
      <c r="D99" s="21">
        <f t="shared" si="9"/>
        <v>44.326241134751776</v>
      </c>
      <c r="E99" s="22">
        <v>2</v>
      </c>
      <c r="F99" s="22">
        <v>4512</v>
      </c>
      <c r="G99" s="32" t="b">
        <f t="shared" si="7"/>
        <v>0</v>
      </c>
      <c r="H99" s="132">
        <f t="shared" si="6"/>
        <v>5.6737588652482245</v>
      </c>
      <c r="I99" s="132">
        <f t="shared" si="11"/>
        <v>12.799999999999994</v>
      </c>
      <c r="J99" s="22">
        <f t="shared" si="10"/>
        <v>5</v>
      </c>
      <c r="K99" s="132">
        <f>J99*summary!$D$29/'K_10.2'!$J$118</f>
        <v>45285.792491007196</v>
      </c>
      <c r="L99" s="9"/>
      <c r="M99" s="9"/>
      <c r="N99" s="9"/>
      <c r="O99" s="9"/>
      <c r="P99" s="9"/>
    </row>
    <row r="100" spans="1:16" x14ac:dyDescent="0.2">
      <c r="A100" s="19"/>
      <c r="B100" s="96" t="s">
        <v>249</v>
      </c>
      <c r="C100" s="20" t="s">
        <v>431</v>
      </c>
      <c r="D100" s="21">
        <f t="shared" si="9"/>
        <v>0</v>
      </c>
      <c r="E100" s="22">
        <v>0</v>
      </c>
      <c r="F100" s="22">
        <v>6739</v>
      </c>
      <c r="G100" s="32">
        <f t="shared" ref="G100:G117" si="12">IF(D100&lt;=25,5)</f>
        <v>5</v>
      </c>
      <c r="H100" s="132">
        <f t="shared" si="6"/>
        <v>50</v>
      </c>
      <c r="I100" s="132" t="e">
        <f t="shared" si="11"/>
        <v>#DIV/0!</v>
      </c>
      <c r="J100" s="22">
        <f t="shared" si="10"/>
        <v>5</v>
      </c>
      <c r="K100" s="132">
        <f>J100*summary!$D$29/'K_10.2'!$J$118</f>
        <v>45285.792491007196</v>
      </c>
      <c r="L100" s="9"/>
      <c r="M100" s="9"/>
      <c r="N100" s="9"/>
      <c r="O100" s="9"/>
      <c r="P100" s="9"/>
    </row>
    <row r="101" spans="1:16" x14ac:dyDescent="0.2">
      <c r="A101" s="19"/>
      <c r="B101" s="96" t="s">
        <v>250</v>
      </c>
      <c r="C101" s="20" t="s">
        <v>432</v>
      </c>
      <c r="D101" s="21">
        <f t="shared" si="9"/>
        <v>0</v>
      </c>
      <c r="E101" s="22">
        <v>0</v>
      </c>
      <c r="F101" s="22">
        <v>17820</v>
      </c>
      <c r="G101" s="32">
        <f t="shared" si="12"/>
        <v>5</v>
      </c>
      <c r="H101" s="132">
        <f t="shared" si="6"/>
        <v>50</v>
      </c>
      <c r="I101" s="132" t="e">
        <f t="shared" si="11"/>
        <v>#DIV/0!</v>
      </c>
      <c r="J101" s="22">
        <f t="shared" si="10"/>
        <v>5</v>
      </c>
      <c r="K101" s="132">
        <f>J101*summary!$D$29/'K_10.2'!$J$118</f>
        <v>45285.792491007196</v>
      </c>
      <c r="L101" s="9"/>
      <c r="M101" s="9"/>
      <c r="N101" s="9"/>
      <c r="O101" s="9"/>
      <c r="P101" s="9"/>
    </row>
    <row r="102" spans="1:16" x14ac:dyDescent="0.2">
      <c r="A102" s="19"/>
      <c r="B102" s="96" t="s">
        <v>251</v>
      </c>
      <c r="C102" s="20" t="s">
        <v>433</v>
      </c>
      <c r="D102" s="21">
        <f t="shared" si="9"/>
        <v>10.180966682786531</v>
      </c>
      <c r="E102" s="22">
        <v>4</v>
      </c>
      <c r="F102" s="22">
        <v>39289</v>
      </c>
      <c r="G102" s="32">
        <f t="shared" si="12"/>
        <v>5</v>
      </c>
      <c r="H102" s="132">
        <f t="shared" si="6"/>
        <v>39.819033317213467</v>
      </c>
      <c r="I102" s="132">
        <f t="shared" si="11"/>
        <v>391.11249999999995</v>
      </c>
      <c r="J102" s="22">
        <f t="shared" si="10"/>
        <v>5</v>
      </c>
      <c r="K102" s="132">
        <f>J102*summary!$D$29/'K_10.2'!$J$118</f>
        <v>45285.792491007196</v>
      </c>
      <c r="L102" s="9"/>
      <c r="M102" s="9"/>
      <c r="N102" s="9"/>
      <c r="O102" s="9"/>
      <c r="P102" s="9"/>
    </row>
    <row r="103" spans="1:16" x14ac:dyDescent="0.2">
      <c r="A103" s="19"/>
      <c r="B103" s="96" t="s">
        <v>252</v>
      </c>
      <c r="C103" s="20" t="s">
        <v>434</v>
      </c>
      <c r="D103" s="21">
        <f t="shared" si="9"/>
        <v>0</v>
      </c>
      <c r="E103" s="22">
        <v>0</v>
      </c>
      <c r="F103" s="22">
        <v>13811</v>
      </c>
      <c r="G103" s="32">
        <f t="shared" si="12"/>
        <v>5</v>
      </c>
      <c r="H103" s="132">
        <f t="shared" ref="H103:H117" si="13">50-D103</f>
        <v>50</v>
      </c>
      <c r="I103" s="132" t="e">
        <f t="shared" si="11"/>
        <v>#DIV/0!</v>
      </c>
      <c r="J103" s="22">
        <f t="shared" si="10"/>
        <v>5</v>
      </c>
      <c r="K103" s="132">
        <f>J103*summary!$D$29/'K_10.2'!$J$118</f>
        <v>45285.792491007196</v>
      </c>
      <c r="L103" s="9"/>
      <c r="M103" s="9"/>
      <c r="N103" s="9"/>
      <c r="O103" s="9"/>
      <c r="P103" s="9"/>
    </row>
    <row r="104" spans="1:16" x14ac:dyDescent="0.2">
      <c r="A104" s="33"/>
      <c r="B104" s="97" t="s">
        <v>253</v>
      </c>
      <c r="C104" s="34" t="s">
        <v>435</v>
      </c>
      <c r="D104" s="35">
        <f t="shared" si="9"/>
        <v>15.609146960118629</v>
      </c>
      <c r="E104" s="36">
        <v>2</v>
      </c>
      <c r="F104" s="36">
        <v>12813</v>
      </c>
      <c r="G104" s="32">
        <f t="shared" si="12"/>
        <v>5</v>
      </c>
      <c r="H104" s="132">
        <f t="shared" si="13"/>
        <v>34.390853039881371</v>
      </c>
      <c r="I104" s="132">
        <f t="shared" si="11"/>
        <v>220.32500000000002</v>
      </c>
      <c r="J104" s="22">
        <f t="shared" si="10"/>
        <v>5</v>
      </c>
      <c r="K104" s="132">
        <f>J104*summary!$D$29/'K_10.2'!$J$118</f>
        <v>45285.792491007196</v>
      </c>
      <c r="L104" s="9"/>
      <c r="M104" s="9"/>
      <c r="N104" s="9"/>
      <c r="O104" s="9"/>
      <c r="P104" s="9"/>
    </row>
    <row r="105" spans="1:16" x14ac:dyDescent="0.2">
      <c r="A105" s="82" t="s">
        <v>140</v>
      </c>
      <c r="B105" s="95" t="s">
        <v>235</v>
      </c>
      <c r="C105" s="30" t="s">
        <v>515</v>
      </c>
      <c r="D105" s="31">
        <f t="shared" si="9"/>
        <v>0</v>
      </c>
      <c r="E105" s="32">
        <v>0</v>
      </c>
      <c r="F105" s="32">
        <v>39517</v>
      </c>
      <c r="G105" s="32">
        <f t="shared" si="12"/>
        <v>5</v>
      </c>
      <c r="H105" s="132">
        <f t="shared" si="13"/>
        <v>50</v>
      </c>
      <c r="I105" s="132" t="e">
        <f t="shared" si="11"/>
        <v>#DIV/0!</v>
      </c>
      <c r="J105" s="22">
        <f t="shared" si="10"/>
        <v>5</v>
      </c>
      <c r="K105" s="132">
        <f>J105*summary!$D$29/'K_10.2'!$J$118</f>
        <v>45285.792491007196</v>
      </c>
      <c r="L105" s="9"/>
      <c r="M105" s="9"/>
      <c r="N105" s="9"/>
      <c r="O105" s="9"/>
      <c r="P105" s="9"/>
    </row>
    <row r="106" spans="1:16" x14ac:dyDescent="0.2">
      <c r="A106" s="80"/>
      <c r="B106" s="96" t="s">
        <v>236</v>
      </c>
      <c r="C106" s="20" t="s">
        <v>516</v>
      </c>
      <c r="D106" s="21">
        <f t="shared" si="9"/>
        <v>0</v>
      </c>
      <c r="E106" s="22">
        <v>0</v>
      </c>
      <c r="F106" s="22">
        <v>32810</v>
      </c>
      <c r="G106" s="32">
        <f t="shared" si="12"/>
        <v>5</v>
      </c>
      <c r="H106" s="132">
        <f t="shared" si="13"/>
        <v>50</v>
      </c>
      <c r="I106" s="132" t="e">
        <f t="shared" si="11"/>
        <v>#DIV/0!</v>
      </c>
      <c r="J106" s="22">
        <f t="shared" si="10"/>
        <v>5</v>
      </c>
      <c r="K106" s="132">
        <f>J106*summary!$D$29/'K_10.2'!$J$118</f>
        <v>45285.792491007196</v>
      </c>
      <c r="L106" s="9"/>
      <c r="M106" s="9"/>
      <c r="N106" s="9"/>
      <c r="O106" s="9"/>
      <c r="P106" s="9"/>
    </row>
    <row r="107" spans="1:16" x14ac:dyDescent="0.2">
      <c r="A107" s="80"/>
      <c r="B107" s="96" t="s">
        <v>237</v>
      </c>
      <c r="C107" s="20" t="s">
        <v>517</v>
      </c>
      <c r="D107" s="21">
        <f t="shared" si="9"/>
        <v>5.6060096423365851</v>
      </c>
      <c r="E107" s="22">
        <v>1</v>
      </c>
      <c r="F107" s="22">
        <v>17838</v>
      </c>
      <c r="G107" s="32">
        <f t="shared" si="12"/>
        <v>5</v>
      </c>
      <c r="H107" s="132">
        <f t="shared" si="13"/>
        <v>44.393990357663412</v>
      </c>
      <c r="I107" s="132">
        <f t="shared" si="11"/>
        <v>791.9</v>
      </c>
      <c r="J107" s="22">
        <f t="shared" si="10"/>
        <v>5</v>
      </c>
      <c r="K107" s="132">
        <f>J107*summary!$D$29/'K_10.2'!$J$118</f>
        <v>45285.792491007196</v>
      </c>
      <c r="L107" s="9"/>
      <c r="M107" s="9"/>
      <c r="N107" s="9"/>
      <c r="O107" s="9"/>
      <c r="P107" s="9"/>
    </row>
    <row r="108" spans="1:16" x14ac:dyDescent="0.2">
      <c r="A108" s="80"/>
      <c r="B108" s="96" t="s">
        <v>238</v>
      </c>
      <c r="C108" s="20" t="s">
        <v>518</v>
      </c>
      <c r="D108" s="21">
        <f t="shared" si="9"/>
        <v>0</v>
      </c>
      <c r="E108" s="22">
        <v>0</v>
      </c>
      <c r="F108" s="22">
        <v>16371</v>
      </c>
      <c r="G108" s="32">
        <f t="shared" si="12"/>
        <v>5</v>
      </c>
      <c r="H108" s="132">
        <f t="shared" si="13"/>
        <v>50</v>
      </c>
      <c r="I108" s="132" t="e">
        <f t="shared" si="11"/>
        <v>#DIV/0!</v>
      </c>
      <c r="J108" s="22">
        <f t="shared" si="10"/>
        <v>5</v>
      </c>
      <c r="K108" s="132">
        <f>J108*summary!$D$29/'K_10.2'!$J$118</f>
        <v>45285.792491007196</v>
      </c>
      <c r="L108" s="9"/>
      <c r="M108" s="9"/>
      <c r="N108" s="9"/>
      <c r="O108" s="9"/>
      <c r="P108" s="9"/>
    </row>
    <row r="109" spans="1:16" x14ac:dyDescent="0.2">
      <c r="A109" s="83"/>
      <c r="B109" s="96" t="s">
        <v>239</v>
      </c>
      <c r="C109" s="20" t="s">
        <v>519</v>
      </c>
      <c r="D109" s="21">
        <f t="shared" si="9"/>
        <v>0</v>
      </c>
      <c r="E109" s="22">
        <v>0</v>
      </c>
      <c r="F109" s="22">
        <v>10373</v>
      </c>
      <c r="G109" s="32">
        <f t="shared" si="12"/>
        <v>5</v>
      </c>
      <c r="H109" s="132">
        <f t="shared" si="13"/>
        <v>50</v>
      </c>
      <c r="I109" s="132" t="e">
        <f t="shared" si="11"/>
        <v>#DIV/0!</v>
      </c>
      <c r="J109" s="22">
        <f t="shared" si="10"/>
        <v>5</v>
      </c>
      <c r="K109" s="132">
        <f>J109*summary!$D$29/'K_10.2'!$J$118</f>
        <v>45285.792491007196</v>
      </c>
      <c r="L109" s="9"/>
      <c r="M109" s="9"/>
      <c r="N109" s="9"/>
      <c r="O109" s="9"/>
      <c r="P109" s="9"/>
    </row>
    <row r="110" spans="1:16" x14ac:dyDescent="0.2">
      <c r="A110" s="80"/>
      <c r="B110" s="98" t="s">
        <v>240</v>
      </c>
      <c r="C110" s="26" t="s">
        <v>520</v>
      </c>
      <c r="D110" s="27">
        <f t="shared" si="9"/>
        <v>0</v>
      </c>
      <c r="E110" s="28">
        <v>0</v>
      </c>
      <c r="F110" s="28">
        <v>7592</v>
      </c>
      <c r="G110" s="32">
        <f t="shared" si="12"/>
        <v>5</v>
      </c>
      <c r="H110" s="132">
        <f t="shared" si="13"/>
        <v>50</v>
      </c>
      <c r="I110" s="132" t="e">
        <f t="shared" si="11"/>
        <v>#DIV/0!</v>
      </c>
      <c r="J110" s="22">
        <f t="shared" si="10"/>
        <v>5</v>
      </c>
      <c r="K110" s="132">
        <f>J110*summary!$D$29/'K_10.2'!$J$118</f>
        <v>45285.792491007196</v>
      </c>
      <c r="L110" s="9"/>
      <c r="M110" s="9"/>
      <c r="N110" s="9"/>
      <c r="O110" s="9"/>
      <c r="P110" s="9"/>
    </row>
    <row r="111" spans="1:16" x14ac:dyDescent="0.2">
      <c r="A111" s="29" t="s">
        <v>138</v>
      </c>
      <c r="B111" s="95" t="s">
        <v>215</v>
      </c>
      <c r="C111" s="30" t="s">
        <v>521</v>
      </c>
      <c r="D111" s="31">
        <f t="shared" si="9"/>
        <v>0</v>
      </c>
      <c r="E111" s="32">
        <v>0</v>
      </c>
      <c r="F111" s="32">
        <v>37344</v>
      </c>
      <c r="G111" s="32">
        <f t="shared" si="12"/>
        <v>5</v>
      </c>
      <c r="H111" s="132">
        <f t="shared" si="13"/>
        <v>50</v>
      </c>
      <c r="I111" s="132" t="e">
        <f t="shared" si="11"/>
        <v>#DIV/0!</v>
      </c>
      <c r="J111" s="22">
        <f t="shared" si="10"/>
        <v>5</v>
      </c>
      <c r="K111" s="132">
        <f>J111*summary!$D$29/'K_10.2'!$J$118</f>
        <v>45285.792491007196</v>
      </c>
      <c r="L111" s="9"/>
      <c r="M111" s="9"/>
      <c r="N111" s="9"/>
      <c r="O111" s="9"/>
      <c r="P111" s="9"/>
    </row>
    <row r="112" spans="1:16" x14ac:dyDescent="0.2">
      <c r="A112" s="19"/>
      <c r="B112" s="96" t="s">
        <v>216</v>
      </c>
      <c r="C112" s="20" t="s">
        <v>522</v>
      </c>
      <c r="D112" s="21">
        <f t="shared" si="9"/>
        <v>0</v>
      </c>
      <c r="E112" s="22">
        <v>0</v>
      </c>
      <c r="F112" s="22">
        <v>12146</v>
      </c>
      <c r="G112" s="32">
        <f t="shared" si="12"/>
        <v>5</v>
      </c>
      <c r="H112" s="132">
        <f t="shared" si="13"/>
        <v>50</v>
      </c>
      <c r="I112" s="132" t="e">
        <f t="shared" si="11"/>
        <v>#DIV/0!</v>
      </c>
      <c r="J112" s="22">
        <f t="shared" si="10"/>
        <v>5</v>
      </c>
      <c r="K112" s="132">
        <f>J112*summary!$D$29/'K_10.2'!$J$118</f>
        <v>45285.792491007196</v>
      </c>
      <c r="L112" s="9"/>
      <c r="M112" s="9"/>
      <c r="N112" s="9"/>
      <c r="O112" s="9"/>
      <c r="P112" s="9"/>
    </row>
    <row r="113" spans="1:16" x14ac:dyDescent="0.2">
      <c r="A113" s="19"/>
      <c r="B113" s="96" t="s">
        <v>217</v>
      </c>
      <c r="C113" s="20" t="s">
        <v>523</v>
      </c>
      <c r="D113" s="21">
        <f t="shared" si="9"/>
        <v>0</v>
      </c>
      <c r="E113" s="22">
        <v>0</v>
      </c>
      <c r="F113" s="22">
        <v>18457</v>
      </c>
      <c r="G113" s="32">
        <f t="shared" si="12"/>
        <v>5</v>
      </c>
      <c r="H113" s="132">
        <f t="shared" si="13"/>
        <v>50</v>
      </c>
      <c r="I113" s="132" t="e">
        <f t="shared" si="11"/>
        <v>#DIV/0!</v>
      </c>
      <c r="J113" s="22">
        <f t="shared" si="10"/>
        <v>5</v>
      </c>
      <c r="K113" s="132">
        <f>J113*summary!$D$29/'K_10.2'!$J$118</f>
        <v>45285.792491007196</v>
      </c>
      <c r="L113" s="9"/>
      <c r="M113" s="9"/>
      <c r="N113" s="9"/>
      <c r="O113" s="9"/>
      <c r="P113" s="9"/>
    </row>
    <row r="114" spans="1:16" x14ac:dyDescent="0.2">
      <c r="A114" s="19"/>
      <c r="B114" s="96" t="s">
        <v>218</v>
      </c>
      <c r="C114" s="20" t="s">
        <v>524</v>
      </c>
      <c r="D114" s="21">
        <f t="shared" si="9"/>
        <v>20.677533859461693</v>
      </c>
      <c r="E114" s="22">
        <v>6</v>
      </c>
      <c r="F114" s="22">
        <v>29017</v>
      </c>
      <c r="G114" s="32">
        <f t="shared" si="12"/>
        <v>5</v>
      </c>
      <c r="H114" s="132">
        <f t="shared" si="13"/>
        <v>29.322466140538307</v>
      </c>
      <c r="I114" s="132">
        <f t="shared" si="11"/>
        <v>141.80833333333337</v>
      </c>
      <c r="J114" s="22">
        <f t="shared" si="10"/>
        <v>5</v>
      </c>
      <c r="K114" s="132">
        <f>J114*summary!$D$29/'K_10.2'!$J$118</f>
        <v>45285.792491007196</v>
      </c>
      <c r="L114" s="9"/>
      <c r="M114" s="9"/>
      <c r="N114" s="9"/>
      <c r="O114" s="9"/>
      <c r="P114" s="9"/>
    </row>
    <row r="115" spans="1:16" x14ac:dyDescent="0.2">
      <c r="A115" s="19"/>
      <c r="B115" s="96" t="s">
        <v>219</v>
      </c>
      <c r="C115" s="20" t="s">
        <v>525</v>
      </c>
      <c r="D115" s="91">
        <f t="shared" si="9"/>
        <v>0</v>
      </c>
      <c r="E115" s="85">
        <v>0</v>
      </c>
      <c r="F115" s="86">
        <v>19520</v>
      </c>
      <c r="G115" s="32">
        <f t="shared" si="12"/>
        <v>5</v>
      </c>
      <c r="H115" s="132">
        <f t="shared" si="13"/>
        <v>50</v>
      </c>
      <c r="I115" s="132" t="e">
        <f t="shared" si="11"/>
        <v>#DIV/0!</v>
      </c>
      <c r="J115" s="22">
        <f t="shared" si="10"/>
        <v>5</v>
      </c>
      <c r="K115" s="132">
        <f>J115*summary!$D$29/'K_10.2'!$J$118</f>
        <v>45285.792491007196</v>
      </c>
      <c r="L115" s="9"/>
      <c r="M115" s="9"/>
      <c r="N115" s="9"/>
      <c r="O115" s="9"/>
      <c r="P115" s="9"/>
    </row>
    <row r="116" spans="1:16" x14ac:dyDescent="0.2">
      <c r="A116" s="19"/>
      <c r="B116" s="96" t="s">
        <v>220</v>
      </c>
      <c r="C116" s="20" t="s">
        <v>526</v>
      </c>
      <c r="D116" s="21">
        <f t="shared" si="9"/>
        <v>2.7386005751061209</v>
      </c>
      <c r="E116" s="86">
        <v>1</v>
      </c>
      <c r="F116" s="20">
        <v>36515</v>
      </c>
      <c r="G116" s="32">
        <f t="shared" si="12"/>
        <v>5</v>
      </c>
      <c r="H116" s="132">
        <f t="shared" si="13"/>
        <v>47.261399424893881</v>
      </c>
      <c r="I116" s="132">
        <f t="shared" si="11"/>
        <v>1725.75</v>
      </c>
      <c r="J116" s="22">
        <f t="shared" si="10"/>
        <v>5</v>
      </c>
      <c r="K116" s="132">
        <f>J116*summary!$D$29/'K_10.2'!$J$118</f>
        <v>45285.792491007196</v>
      </c>
      <c r="L116" s="9"/>
      <c r="M116" s="9"/>
      <c r="N116" s="9"/>
      <c r="O116" s="9"/>
      <c r="P116" s="9"/>
    </row>
    <row r="117" spans="1:16" x14ac:dyDescent="0.2">
      <c r="A117" s="33"/>
      <c r="B117" s="97" t="s">
        <v>221</v>
      </c>
      <c r="C117" s="34" t="s">
        <v>527</v>
      </c>
      <c r="D117" s="27">
        <f t="shared" si="9"/>
        <v>68.411151017615865</v>
      </c>
      <c r="E117" s="87">
        <v>8</v>
      </c>
      <c r="F117" s="26">
        <v>11694</v>
      </c>
      <c r="G117" s="32" t="b">
        <f t="shared" si="12"/>
        <v>0</v>
      </c>
      <c r="H117" s="132">
        <f t="shared" si="13"/>
        <v>-18.411151017615865</v>
      </c>
      <c r="I117" s="132">
        <f t="shared" si="11"/>
        <v>-26.912499999999991</v>
      </c>
      <c r="J117" s="22">
        <f t="shared" si="10"/>
        <v>1</v>
      </c>
      <c r="K117" s="132">
        <f>J117*summary!$D$29/'K_10.2'!$J$118</f>
        <v>9057.1584982014392</v>
      </c>
      <c r="L117" s="9"/>
      <c r="M117" s="9"/>
      <c r="N117" s="9"/>
      <c r="O117" s="9"/>
      <c r="P117" s="9"/>
    </row>
    <row r="118" spans="1:16" ht="21.75" thickBot="1" x14ac:dyDescent="0.25">
      <c r="B118" s="92"/>
      <c r="D118" s="88"/>
      <c r="E118" s="89"/>
      <c r="F118" s="88"/>
      <c r="J118" s="78">
        <f>SUM(J4:J117)</f>
        <v>556</v>
      </c>
      <c r="K118" s="25">
        <f>SUM(K4:K117)</f>
        <v>5035780.1250000047</v>
      </c>
      <c r="L118" s="9"/>
      <c r="M118" s="9"/>
      <c r="N118" s="9"/>
      <c r="O118" s="9"/>
      <c r="P118" s="9"/>
    </row>
    <row r="119" spans="1:16" ht="21.75" thickTop="1" x14ac:dyDescent="0.2">
      <c r="L119" s="9"/>
      <c r="M119" s="9"/>
      <c r="N119" s="9"/>
      <c r="O119" s="9"/>
      <c r="P119" s="9"/>
    </row>
  </sheetData>
  <mergeCells count="1">
    <mergeCell ref="P18:P2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810"/>
  <sheetViews>
    <sheetView workbookViewId="0">
      <selection activeCell="F1" sqref="A1:F810"/>
    </sheetView>
  </sheetViews>
  <sheetFormatPr defaultRowHeight="12.75" x14ac:dyDescent="0.2"/>
  <cols>
    <col min="2" max="2" width="9.7109375" bestFit="1" customWidth="1"/>
    <col min="3" max="3" width="53" bestFit="1" customWidth="1"/>
    <col min="4" max="4" width="7.5703125" bestFit="1" customWidth="1"/>
    <col min="5" max="5" width="10.140625" style="138" bestFit="1" customWidth="1"/>
  </cols>
  <sheetData>
    <row r="1" spans="1:6" x14ac:dyDescent="0.2">
      <c r="A1" s="133" t="s">
        <v>134</v>
      </c>
      <c r="B1" s="133" t="s">
        <v>553</v>
      </c>
      <c r="C1" s="133" t="s">
        <v>554</v>
      </c>
      <c r="D1" s="133" t="s">
        <v>555</v>
      </c>
      <c r="E1" s="135" t="s">
        <v>556</v>
      </c>
      <c r="F1" s="139" t="s">
        <v>261</v>
      </c>
    </row>
    <row r="2" spans="1:6" ht="21" x14ac:dyDescent="0.2">
      <c r="A2" s="134" t="s">
        <v>142</v>
      </c>
      <c r="B2" s="134" t="s">
        <v>254</v>
      </c>
      <c r="C2" s="134" t="s">
        <v>417</v>
      </c>
      <c r="D2" s="134" t="s">
        <v>557</v>
      </c>
      <c r="E2" s="136">
        <v>10</v>
      </c>
      <c r="F2" s="32">
        <f>IF(E2=0,0,IF(E2=1,1,IF(E2=2,2,IF(E2=3,3,IF(E2=4,4,5)))))</f>
        <v>5</v>
      </c>
    </row>
    <row r="3" spans="1:6" ht="21" x14ac:dyDescent="0.2">
      <c r="A3" s="134" t="s">
        <v>142</v>
      </c>
      <c r="B3" s="134" t="s">
        <v>254</v>
      </c>
      <c r="C3" s="134" t="s">
        <v>417</v>
      </c>
      <c r="D3" s="134" t="s">
        <v>558</v>
      </c>
      <c r="E3" s="136">
        <v>3</v>
      </c>
      <c r="F3" s="32">
        <f t="shared" ref="F3:F66" si="0">IF(E3=0,0,IF(E3=1,1,IF(E3=2,2,IF(E3=3,3,IF(E3=4,4,5)))))</f>
        <v>3</v>
      </c>
    </row>
    <row r="4" spans="1:6" ht="21" x14ac:dyDescent="0.2">
      <c r="A4" s="134" t="s">
        <v>142</v>
      </c>
      <c r="B4" s="134" t="s">
        <v>254</v>
      </c>
      <c r="C4" s="134" t="s">
        <v>417</v>
      </c>
      <c r="D4" s="134" t="s">
        <v>559</v>
      </c>
      <c r="E4" s="136">
        <v>2</v>
      </c>
      <c r="F4" s="32">
        <f t="shared" si="0"/>
        <v>2</v>
      </c>
    </row>
    <row r="5" spans="1:6" ht="21" x14ac:dyDescent="0.2">
      <c r="A5" s="134" t="s">
        <v>142</v>
      </c>
      <c r="B5" s="134" t="s">
        <v>254</v>
      </c>
      <c r="C5" s="134" t="s">
        <v>417</v>
      </c>
      <c r="D5" s="134" t="s">
        <v>560</v>
      </c>
      <c r="E5" s="136">
        <v>2</v>
      </c>
      <c r="F5" s="32">
        <f t="shared" si="0"/>
        <v>2</v>
      </c>
    </row>
    <row r="6" spans="1:6" ht="21" x14ac:dyDescent="0.2">
      <c r="A6" s="134" t="s">
        <v>142</v>
      </c>
      <c r="B6" s="134" t="s">
        <v>254</v>
      </c>
      <c r="C6" s="134" t="s">
        <v>417</v>
      </c>
      <c r="D6" s="134" t="s">
        <v>561</v>
      </c>
      <c r="E6" s="136">
        <v>4</v>
      </c>
      <c r="F6" s="32">
        <f t="shared" si="0"/>
        <v>4</v>
      </c>
    </row>
    <row r="7" spans="1:6" ht="21" x14ac:dyDescent="0.2">
      <c r="A7" s="134" t="s">
        <v>142</v>
      </c>
      <c r="B7" s="134" t="s">
        <v>254</v>
      </c>
      <c r="C7" s="134" t="s">
        <v>417</v>
      </c>
      <c r="D7" s="134" t="s">
        <v>562</v>
      </c>
      <c r="E7" s="136">
        <v>3</v>
      </c>
      <c r="F7" s="32">
        <f t="shared" si="0"/>
        <v>3</v>
      </c>
    </row>
    <row r="8" spans="1:6" ht="21" x14ac:dyDescent="0.2">
      <c r="A8" s="134" t="s">
        <v>142</v>
      </c>
      <c r="B8" s="134" t="s">
        <v>254</v>
      </c>
      <c r="C8" s="134" t="s">
        <v>417</v>
      </c>
      <c r="D8" s="134" t="s">
        <v>563</v>
      </c>
      <c r="E8" s="136">
        <v>4</v>
      </c>
      <c r="F8" s="32">
        <f t="shared" si="0"/>
        <v>4</v>
      </c>
    </row>
    <row r="9" spans="1:6" ht="21" x14ac:dyDescent="0.2">
      <c r="A9" s="134" t="s">
        <v>142</v>
      </c>
      <c r="B9" s="134" t="s">
        <v>254</v>
      </c>
      <c r="C9" s="134" t="s">
        <v>417</v>
      </c>
      <c r="D9" s="134" t="s">
        <v>564</v>
      </c>
      <c r="E9" s="136">
        <v>5</v>
      </c>
      <c r="F9" s="32">
        <f t="shared" si="0"/>
        <v>5</v>
      </c>
    </row>
    <row r="10" spans="1:6" ht="21" x14ac:dyDescent="0.2">
      <c r="A10" s="134" t="s">
        <v>142</v>
      </c>
      <c r="B10" s="134" t="s">
        <v>254</v>
      </c>
      <c r="C10" s="134" t="s">
        <v>417</v>
      </c>
      <c r="D10" s="134" t="s">
        <v>565</v>
      </c>
      <c r="E10" s="136">
        <v>2</v>
      </c>
      <c r="F10" s="32">
        <f t="shared" si="0"/>
        <v>2</v>
      </c>
    </row>
    <row r="11" spans="1:6" ht="21" x14ac:dyDescent="0.2">
      <c r="A11" s="134" t="s">
        <v>142</v>
      </c>
      <c r="B11" s="134" t="s">
        <v>254</v>
      </c>
      <c r="C11" s="134" t="s">
        <v>417</v>
      </c>
      <c r="D11" s="134" t="s">
        <v>566</v>
      </c>
      <c r="E11" s="136">
        <v>7</v>
      </c>
      <c r="F11" s="32">
        <f t="shared" si="0"/>
        <v>5</v>
      </c>
    </row>
    <row r="12" spans="1:6" ht="21" x14ac:dyDescent="0.2">
      <c r="A12" s="134" t="s">
        <v>142</v>
      </c>
      <c r="B12" s="134" t="s">
        <v>254</v>
      </c>
      <c r="C12" s="134" t="s">
        <v>417</v>
      </c>
      <c r="D12" s="134" t="s">
        <v>567</v>
      </c>
      <c r="E12" s="136">
        <v>1</v>
      </c>
      <c r="F12" s="32">
        <f t="shared" si="0"/>
        <v>1</v>
      </c>
    </row>
    <row r="13" spans="1:6" ht="21" x14ac:dyDescent="0.2">
      <c r="A13" s="134" t="s">
        <v>142</v>
      </c>
      <c r="B13" s="134" t="s">
        <v>254</v>
      </c>
      <c r="C13" s="134" t="s">
        <v>417</v>
      </c>
      <c r="D13" s="134" t="s">
        <v>568</v>
      </c>
      <c r="E13" s="136">
        <v>7</v>
      </c>
      <c r="F13" s="32">
        <f t="shared" si="0"/>
        <v>5</v>
      </c>
    </row>
    <row r="14" spans="1:6" ht="21" x14ac:dyDescent="0.2">
      <c r="A14" s="134" t="s">
        <v>142</v>
      </c>
      <c r="B14" s="134" t="s">
        <v>254</v>
      </c>
      <c r="C14" s="134" t="s">
        <v>417</v>
      </c>
      <c r="D14" s="134" t="s">
        <v>569</v>
      </c>
      <c r="E14" s="136">
        <v>14</v>
      </c>
      <c r="F14" s="32">
        <f t="shared" si="0"/>
        <v>5</v>
      </c>
    </row>
    <row r="15" spans="1:6" ht="21" x14ac:dyDescent="0.2">
      <c r="A15" s="134" t="s">
        <v>142</v>
      </c>
      <c r="B15" s="134" t="s">
        <v>255</v>
      </c>
      <c r="C15" s="134" t="s">
        <v>418</v>
      </c>
      <c r="D15" s="134" t="s">
        <v>570</v>
      </c>
      <c r="E15" s="136">
        <v>12</v>
      </c>
      <c r="F15" s="32">
        <f t="shared" si="0"/>
        <v>5</v>
      </c>
    </row>
    <row r="16" spans="1:6" ht="21" x14ac:dyDescent="0.2">
      <c r="A16" s="134" t="s">
        <v>142</v>
      </c>
      <c r="B16" s="134" t="s">
        <v>255</v>
      </c>
      <c r="C16" s="134" t="s">
        <v>418</v>
      </c>
      <c r="D16" s="134" t="s">
        <v>571</v>
      </c>
      <c r="E16" s="136">
        <v>10</v>
      </c>
      <c r="F16" s="32">
        <f t="shared" si="0"/>
        <v>5</v>
      </c>
    </row>
    <row r="17" spans="1:6" ht="21" x14ac:dyDescent="0.2">
      <c r="A17" s="134" t="s">
        <v>142</v>
      </c>
      <c r="B17" s="134" t="s">
        <v>255</v>
      </c>
      <c r="C17" s="134" t="s">
        <v>418</v>
      </c>
      <c r="D17" s="134" t="s">
        <v>572</v>
      </c>
      <c r="E17" s="136">
        <v>7</v>
      </c>
      <c r="F17" s="32">
        <f t="shared" si="0"/>
        <v>5</v>
      </c>
    </row>
    <row r="18" spans="1:6" ht="21" x14ac:dyDescent="0.2">
      <c r="A18" s="134" t="s">
        <v>142</v>
      </c>
      <c r="B18" s="134" t="s">
        <v>255</v>
      </c>
      <c r="C18" s="134" t="s">
        <v>418</v>
      </c>
      <c r="D18" s="134" t="s">
        <v>573</v>
      </c>
      <c r="E18" s="136">
        <v>4</v>
      </c>
      <c r="F18" s="32">
        <f t="shared" si="0"/>
        <v>4</v>
      </c>
    </row>
    <row r="19" spans="1:6" ht="21" x14ac:dyDescent="0.2">
      <c r="A19" s="134" t="s">
        <v>142</v>
      </c>
      <c r="B19" s="134" t="s">
        <v>255</v>
      </c>
      <c r="C19" s="134" t="s">
        <v>418</v>
      </c>
      <c r="D19" s="134" t="s">
        <v>574</v>
      </c>
      <c r="E19" s="136">
        <v>5</v>
      </c>
      <c r="F19" s="32">
        <f t="shared" si="0"/>
        <v>5</v>
      </c>
    </row>
    <row r="20" spans="1:6" ht="21" x14ac:dyDescent="0.2">
      <c r="A20" s="134" t="s">
        <v>142</v>
      </c>
      <c r="B20" s="134" t="s">
        <v>255</v>
      </c>
      <c r="C20" s="134" t="s">
        <v>418</v>
      </c>
      <c r="D20" s="134" t="s">
        <v>575</v>
      </c>
      <c r="E20" s="136">
        <v>13</v>
      </c>
      <c r="F20" s="32">
        <f t="shared" si="0"/>
        <v>5</v>
      </c>
    </row>
    <row r="21" spans="1:6" ht="21" x14ac:dyDescent="0.2">
      <c r="A21" s="134" t="s">
        <v>142</v>
      </c>
      <c r="B21" s="134" t="s">
        <v>255</v>
      </c>
      <c r="C21" s="134" t="s">
        <v>418</v>
      </c>
      <c r="D21" s="134" t="s">
        <v>576</v>
      </c>
      <c r="E21" s="136">
        <v>1</v>
      </c>
      <c r="F21" s="32">
        <f t="shared" si="0"/>
        <v>1</v>
      </c>
    </row>
    <row r="22" spans="1:6" ht="21" x14ac:dyDescent="0.2">
      <c r="A22" s="134" t="s">
        <v>142</v>
      </c>
      <c r="B22" s="134" t="s">
        <v>256</v>
      </c>
      <c r="C22" s="134" t="s">
        <v>419</v>
      </c>
      <c r="D22" s="134" t="s">
        <v>577</v>
      </c>
      <c r="E22" s="136">
        <v>10</v>
      </c>
      <c r="F22" s="32">
        <f t="shared" si="0"/>
        <v>5</v>
      </c>
    </row>
    <row r="23" spans="1:6" ht="21" x14ac:dyDescent="0.2">
      <c r="A23" s="134" t="s">
        <v>142</v>
      </c>
      <c r="B23" s="134" t="s">
        <v>256</v>
      </c>
      <c r="C23" s="134" t="s">
        <v>419</v>
      </c>
      <c r="D23" s="134" t="s">
        <v>578</v>
      </c>
      <c r="E23" s="136">
        <v>7</v>
      </c>
      <c r="F23" s="32">
        <f t="shared" si="0"/>
        <v>5</v>
      </c>
    </row>
    <row r="24" spans="1:6" ht="21" x14ac:dyDescent="0.2">
      <c r="A24" s="134" t="s">
        <v>142</v>
      </c>
      <c r="B24" s="134" t="s">
        <v>256</v>
      </c>
      <c r="C24" s="134" t="s">
        <v>419</v>
      </c>
      <c r="D24" s="134" t="s">
        <v>579</v>
      </c>
      <c r="E24" s="136">
        <v>9</v>
      </c>
      <c r="F24" s="32">
        <f t="shared" si="0"/>
        <v>5</v>
      </c>
    </row>
    <row r="25" spans="1:6" ht="21" x14ac:dyDescent="0.2">
      <c r="A25" s="134" t="s">
        <v>142</v>
      </c>
      <c r="B25" s="134" t="s">
        <v>256</v>
      </c>
      <c r="C25" s="134" t="s">
        <v>419</v>
      </c>
      <c r="D25" s="134" t="s">
        <v>580</v>
      </c>
      <c r="E25" s="136">
        <v>3</v>
      </c>
      <c r="F25" s="32">
        <f t="shared" si="0"/>
        <v>3</v>
      </c>
    </row>
    <row r="26" spans="1:6" ht="21" x14ac:dyDescent="0.2">
      <c r="A26" s="134" t="s">
        <v>142</v>
      </c>
      <c r="B26" s="134" t="s">
        <v>256</v>
      </c>
      <c r="C26" s="134" t="s">
        <v>419</v>
      </c>
      <c r="D26" s="134" t="s">
        <v>581</v>
      </c>
      <c r="E26" s="136">
        <v>8</v>
      </c>
      <c r="F26" s="32">
        <f t="shared" si="0"/>
        <v>5</v>
      </c>
    </row>
    <row r="27" spans="1:6" ht="21" x14ac:dyDescent="0.2">
      <c r="A27" s="134" t="s">
        <v>142</v>
      </c>
      <c r="B27" s="134" t="s">
        <v>256</v>
      </c>
      <c r="C27" s="134" t="s">
        <v>419</v>
      </c>
      <c r="D27" s="134" t="s">
        <v>582</v>
      </c>
      <c r="E27" s="136">
        <v>10</v>
      </c>
      <c r="F27" s="32">
        <f t="shared" si="0"/>
        <v>5</v>
      </c>
    </row>
    <row r="28" spans="1:6" ht="21" x14ac:dyDescent="0.2">
      <c r="A28" s="134" t="s">
        <v>142</v>
      </c>
      <c r="B28" s="134" t="s">
        <v>256</v>
      </c>
      <c r="C28" s="134" t="s">
        <v>419</v>
      </c>
      <c r="D28" s="134" t="s">
        <v>583</v>
      </c>
      <c r="E28" s="136">
        <v>4</v>
      </c>
      <c r="F28" s="32">
        <f t="shared" si="0"/>
        <v>4</v>
      </c>
    </row>
    <row r="29" spans="1:6" ht="21" x14ac:dyDescent="0.2">
      <c r="A29" s="134" t="s">
        <v>142</v>
      </c>
      <c r="B29" s="134" t="s">
        <v>256</v>
      </c>
      <c r="C29" s="134" t="s">
        <v>419</v>
      </c>
      <c r="D29" s="134" t="s">
        <v>584</v>
      </c>
      <c r="E29" s="136">
        <v>3</v>
      </c>
      <c r="F29" s="32">
        <f t="shared" si="0"/>
        <v>3</v>
      </c>
    </row>
    <row r="30" spans="1:6" ht="21" x14ac:dyDescent="0.2">
      <c r="A30" s="134" t="s">
        <v>142</v>
      </c>
      <c r="B30" s="134" t="s">
        <v>256</v>
      </c>
      <c r="C30" s="134" t="s">
        <v>419</v>
      </c>
      <c r="D30" s="134" t="s">
        <v>585</v>
      </c>
      <c r="E30" s="136">
        <v>8</v>
      </c>
      <c r="F30" s="32">
        <f t="shared" si="0"/>
        <v>5</v>
      </c>
    </row>
    <row r="31" spans="1:6" ht="21" x14ac:dyDescent="0.2">
      <c r="A31" s="134" t="s">
        <v>142</v>
      </c>
      <c r="B31" s="134" t="s">
        <v>256</v>
      </c>
      <c r="C31" s="134" t="s">
        <v>419</v>
      </c>
      <c r="D31" s="134" t="s">
        <v>586</v>
      </c>
      <c r="E31" s="136">
        <v>10</v>
      </c>
      <c r="F31" s="32">
        <f t="shared" si="0"/>
        <v>5</v>
      </c>
    </row>
    <row r="32" spans="1:6" ht="21" x14ac:dyDescent="0.2">
      <c r="A32" s="134" t="s">
        <v>142</v>
      </c>
      <c r="B32" s="134" t="s">
        <v>257</v>
      </c>
      <c r="C32" s="134" t="s">
        <v>420</v>
      </c>
      <c r="D32" s="134" t="s">
        <v>587</v>
      </c>
      <c r="E32" s="136">
        <v>9</v>
      </c>
      <c r="F32" s="32">
        <f t="shared" si="0"/>
        <v>5</v>
      </c>
    </row>
    <row r="33" spans="1:6" ht="21" x14ac:dyDescent="0.2">
      <c r="A33" s="134" t="s">
        <v>142</v>
      </c>
      <c r="B33" s="134" t="s">
        <v>257</v>
      </c>
      <c r="C33" s="134" t="s">
        <v>420</v>
      </c>
      <c r="D33" s="134" t="s">
        <v>588</v>
      </c>
      <c r="E33" s="136">
        <v>7</v>
      </c>
      <c r="F33" s="32">
        <f t="shared" si="0"/>
        <v>5</v>
      </c>
    </row>
    <row r="34" spans="1:6" ht="21" x14ac:dyDescent="0.2">
      <c r="A34" s="134" t="s">
        <v>142</v>
      </c>
      <c r="B34" s="134" t="s">
        <v>257</v>
      </c>
      <c r="C34" s="134" t="s">
        <v>420</v>
      </c>
      <c r="D34" s="134" t="s">
        <v>589</v>
      </c>
      <c r="E34" s="136">
        <v>9</v>
      </c>
      <c r="F34" s="32">
        <f t="shared" si="0"/>
        <v>5</v>
      </c>
    </row>
    <row r="35" spans="1:6" ht="21" x14ac:dyDescent="0.2">
      <c r="A35" s="134" t="s">
        <v>142</v>
      </c>
      <c r="B35" s="134" t="s">
        <v>257</v>
      </c>
      <c r="C35" s="134" t="s">
        <v>420</v>
      </c>
      <c r="D35" s="134" t="s">
        <v>590</v>
      </c>
      <c r="E35" s="136">
        <v>11</v>
      </c>
      <c r="F35" s="32">
        <f t="shared" si="0"/>
        <v>5</v>
      </c>
    </row>
    <row r="36" spans="1:6" ht="21" x14ac:dyDescent="0.2">
      <c r="A36" s="134" t="s">
        <v>142</v>
      </c>
      <c r="B36" s="134" t="s">
        <v>257</v>
      </c>
      <c r="C36" s="134" t="s">
        <v>420</v>
      </c>
      <c r="D36" s="134" t="s">
        <v>591</v>
      </c>
      <c r="E36" s="136">
        <v>9</v>
      </c>
      <c r="F36" s="32">
        <f t="shared" si="0"/>
        <v>5</v>
      </c>
    </row>
    <row r="37" spans="1:6" ht="21" x14ac:dyDescent="0.2">
      <c r="A37" s="134" t="s">
        <v>142</v>
      </c>
      <c r="B37" s="134" t="s">
        <v>257</v>
      </c>
      <c r="C37" s="134" t="s">
        <v>420</v>
      </c>
      <c r="D37" s="134" t="s">
        <v>592</v>
      </c>
      <c r="E37" s="136">
        <v>4</v>
      </c>
      <c r="F37" s="32">
        <f t="shared" si="0"/>
        <v>4</v>
      </c>
    </row>
    <row r="38" spans="1:6" ht="21" x14ac:dyDescent="0.2">
      <c r="A38" s="134" t="s">
        <v>142</v>
      </c>
      <c r="B38" s="134" t="s">
        <v>257</v>
      </c>
      <c r="C38" s="134" t="s">
        <v>420</v>
      </c>
      <c r="D38" s="134" t="s">
        <v>593</v>
      </c>
      <c r="E38" s="136">
        <v>3</v>
      </c>
      <c r="F38" s="32">
        <f t="shared" si="0"/>
        <v>3</v>
      </c>
    </row>
    <row r="39" spans="1:6" ht="21" x14ac:dyDescent="0.2">
      <c r="A39" s="134" t="s">
        <v>142</v>
      </c>
      <c r="B39" s="134" t="s">
        <v>257</v>
      </c>
      <c r="C39" s="134" t="s">
        <v>420</v>
      </c>
      <c r="D39" s="134" t="s">
        <v>594</v>
      </c>
      <c r="E39" s="136">
        <v>5</v>
      </c>
      <c r="F39" s="32">
        <f t="shared" si="0"/>
        <v>5</v>
      </c>
    </row>
    <row r="40" spans="1:6" ht="21" x14ac:dyDescent="0.2">
      <c r="A40" s="134" t="s">
        <v>142</v>
      </c>
      <c r="B40" s="134" t="s">
        <v>258</v>
      </c>
      <c r="C40" s="134" t="s">
        <v>421</v>
      </c>
      <c r="D40" s="134" t="s">
        <v>569</v>
      </c>
      <c r="E40" s="136">
        <v>14</v>
      </c>
      <c r="F40" s="32">
        <f t="shared" si="0"/>
        <v>5</v>
      </c>
    </row>
    <row r="41" spans="1:6" ht="21" x14ac:dyDescent="0.2">
      <c r="A41" s="134" t="s">
        <v>142</v>
      </c>
      <c r="B41" s="134" t="s">
        <v>258</v>
      </c>
      <c r="C41" s="134" t="s">
        <v>421</v>
      </c>
      <c r="D41" s="134" t="s">
        <v>586</v>
      </c>
      <c r="E41" s="136">
        <v>10</v>
      </c>
      <c r="F41" s="32">
        <f t="shared" si="0"/>
        <v>5</v>
      </c>
    </row>
    <row r="42" spans="1:6" ht="21" x14ac:dyDescent="0.2">
      <c r="A42" s="134" t="s">
        <v>142</v>
      </c>
      <c r="B42" s="134" t="s">
        <v>259</v>
      </c>
      <c r="C42" s="134" t="s">
        <v>422</v>
      </c>
      <c r="D42" s="134" t="s">
        <v>595</v>
      </c>
      <c r="E42" s="136">
        <v>3</v>
      </c>
      <c r="F42" s="32">
        <f t="shared" si="0"/>
        <v>3</v>
      </c>
    </row>
    <row r="43" spans="1:6" ht="21" x14ac:dyDescent="0.2">
      <c r="A43" s="134" t="s">
        <v>142</v>
      </c>
      <c r="B43" s="134" t="s">
        <v>259</v>
      </c>
      <c r="C43" s="134" t="s">
        <v>422</v>
      </c>
      <c r="D43" s="134" t="s">
        <v>594</v>
      </c>
      <c r="E43" s="136">
        <v>5</v>
      </c>
      <c r="F43" s="32">
        <f t="shared" si="0"/>
        <v>5</v>
      </c>
    </row>
    <row r="44" spans="1:6" ht="21" x14ac:dyDescent="0.2">
      <c r="A44" s="134" t="s">
        <v>142</v>
      </c>
      <c r="B44" s="134" t="s">
        <v>259</v>
      </c>
      <c r="C44" s="134" t="s">
        <v>422</v>
      </c>
      <c r="D44" s="134" t="s">
        <v>596</v>
      </c>
      <c r="E44" s="136">
        <v>3</v>
      </c>
      <c r="F44" s="32">
        <f t="shared" si="0"/>
        <v>3</v>
      </c>
    </row>
    <row r="45" spans="1:6" ht="21" x14ac:dyDescent="0.2">
      <c r="A45" s="134" t="s">
        <v>142</v>
      </c>
      <c r="B45" s="134" t="s">
        <v>259</v>
      </c>
      <c r="C45" s="134" t="s">
        <v>422</v>
      </c>
      <c r="D45" s="134" t="s">
        <v>1209</v>
      </c>
      <c r="E45" s="137">
        <v>0</v>
      </c>
      <c r="F45" s="32">
        <f t="shared" si="0"/>
        <v>0</v>
      </c>
    </row>
    <row r="46" spans="1:6" ht="21" x14ac:dyDescent="0.2">
      <c r="A46" s="134" t="s">
        <v>135</v>
      </c>
      <c r="B46" s="134" t="s">
        <v>146</v>
      </c>
      <c r="C46" s="134" t="s">
        <v>436</v>
      </c>
      <c r="D46" s="134" t="s">
        <v>1210</v>
      </c>
      <c r="E46" s="137">
        <v>0</v>
      </c>
      <c r="F46" s="32">
        <f t="shared" si="0"/>
        <v>0</v>
      </c>
    </row>
    <row r="47" spans="1:6" ht="21" x14ac:dyDescent="0.2">
      <c r="A47" s="134" t="s">
        <v>135</v>
      </c>
      <c r="B47" s="134" t="s">
        <v>146</v>
      </c>
      <c r="C47" s="134" t="s">
        <v>436</v>
      </c>
      <c r="D47" s="134" t="s">
        <v>597</v>
      </c>
      <c r="E47" s="136">
        <v>4</v>
      </c>
      <c r="F47" s="32">
        <f t="shared" si="0"/>
        <v>4</v>
      </c>
    </row>
    <row r="48" spans="1:6" ht="21" x14ac:dyDescent="0.2">
      <c r="A48" s="134" t="s">
        <v>135</v>
      </c>
      <c r="B48" s="134" t="s">
        <v>146</v>
      </c>
      <c r="C48" s="134" t="s">
        <v>436</v>
      </c>
      <c r="D48" s="134" t="s">
        <v>598</v>
      </c>
      <c r="E48" s="136">
        <v>13</v>
      </c>
      <c r="F48" s="32">
        <f t="shared" si="0"/>
        <v>5</v>
      </c>
    </row>
    <row r="49" spans="1:6" ht="21" x14ac:dyDescent="0.2">
      <c r="A49" s="134" t="s">
        <v>135</v>
      </c>
      <c r="B49" s="134" t="s">
        <v>146</v>
      </c>
      <c r="C49" s="134" t="s">
        <v>436</v>
      </c>
      <c r="D49" s="134" t="s">
        <v>599</v>
      </c>
      <c r="E49" s="136">
        <v>20</v>
      </c>
      <c r="F49" s="32">
        <f t="shared" si="0"/>
        <v>5</v>
      </c>
    </row>
    <row r="50" spans="1:6" ht="21" x14ac:dyDescent="0.2">
      <c r="A50" s="134" t="s">
        <v>135</v>
      </c>
      <c r="B50" s="134" t="s">
        <v>146</v>
      </c>
      <c r="C50" s="134" t="s">
        <v>436</v>
      </c>
      <c r="D50" s="134" t="s">
        <v>600</v>
      </c>
      <c r="E50" s="136">
        <v>8</v>
      </c>
      <c r="F50" s="32">
        <f t="shared" si="0"/>
        <v>5</v>
      </c>
    </row>
    <row r="51" spans="1:6" ht="21" x14ac:dyDescent="0.2">
      <c r="A51" s="134" t="s">
        <v>135</v>
      </c>
      <c r="B51" s="134" t="s">
        <v>146</v>
      </c>
      <c r="C51" s="134" t="s">
        <v>436</v>
      </c>
      <c r="D51" s="134" t="s">
        <v>601</v>
      </c>
      <c r="E51" s="136">
        <v>8</v>
      </c>
      <c r="F51" s="32">
        <f t="shared" si="0"/>
        <v>5</v>
      </c>
    </row>
    <row r="52" spans="1:6" ht="21" x14ac:dyDescent="0.2">
      <c r="A52" s="134" t="s">
        <v>135</v>
      </c>
      <c r="B52" s="134" t="s">
        <v>146</v>
      </c>
      <c r="C52" s="134" t="s">
        <v>436</v>
      </c>
      <c r="D52" s="134" t="s">
        <v>602</v>
      </c>
      <c r="E52" s="136">
        <v>4</v>
      </c>
      <c r="F52" s="32">
        <f t="shared" si="0"/>
        <v>4</v>
      </c>
    </row>
    <row r="53" spans="1:6" ht="21" x14ac:dyDescent="0.2">
      <c r="A53" s="134" t="s">
        <v>135</v>
      </c>
      <c r="B53" s="134" t="s">
        <v>146</v>
      </c>
      <c r="C53" s="134" t="s">
        <v>436</v>
      </c>
      <c r="D53" s="134" t="s">
        <v>603</v>
      </c>
      <c r="E53" s="136">
        <v>11</v>
      </c>
      <c r="F53" s="32">
        <f t="shared" si="0"/>
        <v>5</v>
      </c>
    </row>
    <row r="54" spans="1:6" ht="21" x14ac:dyDescent="0.2">
      <c r="A54" s="134" t="s">
        <v>135</v>
      </c>
      <c r="B54" s="134" t="s">
        <v>146</v>
      </c>
      <c r="C54" s="134" t="s">
        <v>436</v>
      </c>
      <c r="D54" s="134" t="s">
        <v>604</v>
      </c>
      <c r="E54" s="136">
        <v>13</v>
      </c>
      <c r="F54" s="32">
        <f t="shared" si="0"/>
        <v>5</v>
      </c>
    </row>
    <row r="55" spans="1:6" ht="21" x14ac:dyDescent="0.2">
      <c r="A55" s="134" t="s">
        <v>135</v>
      </c>
      <c r="B55" s="134" t="s">
        <v>146</v>
      </c>
      <c r="C55" s="134" t="s">
        <v>436</v>
      </c>
      <c r="D55" s="134" t="s">
        <v>605</v>
      </c>
      <c r="E55" s="136">
        <v>17</v>
      </c>
      <c r="F55" s="32">
        <f t="shared" si="0"/>
        <v>5</v>
      </c>
    </row>
    <row r="56" spans="1:6" ht="21" x14ac:dyDescent="0.2">
      <c r="A56" s="134" t="s">
        <v>135</v>
      </c>
      <c r="B56" s="134" t="s">
        <v>146</v>
      </c>
      <c r="C56" s="134" t="s">
        <v>436</v>
      </c>
      <c r="D56" s="134" t="s">
        <v>606</v>
      </c>
      <c r="E56" s="136">
        <v>6</v>
      </c>
      <c r="F56" s="32">
        <f t="shared" si="0"/>
        <v>5</v>
      </c>
    </row>
    <row r="57" spans="1:6" ht="21" x14ac:dyDescent="0.2">
      <c r="A57" s="134" t="s">
        <v>135</v>
      </c>
      <c r="B57" s="134" t="s">
        <v>146</v>
      </c>
      <c r="C57" s="134" t="s">
        <v>436</v>
      </c>
      <c r="D57" s="134" t="s">
        <v>607</v>
      </c>
      <c r="E57" s="136">
        <v>9</v>
      </c>
      <c r="F57" s="32">
        <f t="shared" si="0"/>
        <v>5</v>
      </c>
    </row>
    <row r="58" spans="1:6" ht="21" x14ac:dyDescent="0.2">
      <c r="A58" s="134" t="s">
        <v>135</v>
      </c>
      <c r="B58" s="134" t="s">
        <v>146</v>
      </c>
      <c r="C58" s="134" t="s">
        <v>436</v>
      </c>
      <c r="D58" s="134" t="s">
        <v>608</v>
      </c>
      <c r="E58" s="136">
        <v>11</v>
      </c>
      <c r="F58" s="32">
        <f t="shared" si="0"/>
        <v>5</v>
      </c>
    </row>
    <row r="59" spans="1:6" ht="21" x14ac:dyDescent="0.2">
      <c r="A59" s="134" t="s">
        <v>135</v>
      </c>
      <c r="B59" s="134" t="s">
        <v>146</v>
      </c>
      <c r="C59" s="134" t="s">
        <v>436</v>
      </c>
      <c r="D59" s="134" t="s">
        <v>609</v>
      </c>
      <c r="E59" s="136">
        <v>13</v>
      </c>
      <c r="F59" s="32">
        <f t="shared" si="0"/>
        <v>5</v>
      </c>
    </row>
    <row r="60" spans="1:6" ht="21" x14ac:dyDescent="0.2">
      <c r="A60" s="134" t="s">
        <v>135</v>
      </c>
      <c r="B60" s="134" t="s">
        <v>147</v>
      </c>
      <c r="C60" s="134" t="s">
        <v>437</v>
      </c>
      <c r="D60" s="134" t="s">
        <v>610</v>
      </c>
      <c r="E60" s="136">
        <v>10</v>
      </c>
      <c r="F60" s="32">
        <f t="shared" si="0"/>
        <v>5</v>
      </c>
    </row>
    <row r="61" spans="1:6" ht="21" x14ac:dyDescent="0.2">
      <c r="A61" s="134" t="s">
        <v>135</v>
      </c>
      <c r="B61" s="134" t="s">
        <v>147</v>
      </c>
      <c r="C61" s="134" t="s">
        <v>437</v>
      </c>
      <c r="D61" s="134" t="s">
        <v>611</v>
      </c>
      <c r="E61" s="136">
        <v>13</v>
      </c>
      <c r="F61" s="32">
        <f t="shared" si="0"/>
        <v>5</v>
      </c>
    </row>
    <row r="62" spans="1:6" ht="21" x14ac:dyDescent="0.2">
      <c r="A62" s="134" t="s">
        <v>135</v>
      </c>
      <c r="B62" s="134" t="s">
        <v>147</v>
      </c>
      <c r="C62" s="134" t="s">
        <v>437</v>
      </c>
      <c r="D62" s="134" t="s">
        <v>612</v>
      </c>
      <c r="E62" s="136">
        <v>47</v>
      </c>
      <c r="F62" s="32">
        <f t="shared" si="0"/>
        <v>5</v>
      </c>
    </row>
    <row r="63" spans="1:6" ht="21" x14ac:dyDescent="0.2">
      <c r="A63" s="134" t="s">
        <v>135</v>
      </c>
      <c r="B63" s="134" t="s">
        <v>147</v>
      </c>
      <c r="C63" s="134" t="s">
        <v>437</v>
      </c>
      <c r="D63" s="134" t="s">
        <v>613</v>
      </c>
      <c r="E63" s="136">
        <v>6</v>
      </c>
      <c r="F63" s="32">
        <f t="shared" si="0"/>
        <v>5</v>
      </c>
    </row>
    <row r="64" spans="1:6" ht="21" x14ac:dyDescent="0.2">
      <c r="A64" s="134" t="s">
        <v>135</v>
      </c>
      <c r="B64" s="134" t="s">
        <v>147</v>
      </c>
      <c r="C64" s="134" t="s">
        <v>437</v>
      </c>
      <c r="D64" s="134" t="s">
        <v>614</v>
      </c>
      <c r="E64" s="136">
        <v>10</v>
      </c>
      <c r="F64" s="32">
        <f t="shared" si="0"/>
        <v>5</v>
      </c>
    </row>
    <row r="65" spans="1:6" ht="21" x14ac:dyDescent="0.2">
      <c r="A65" s="134" t="s">
        <v>135</v>
      </c>
      <c r="B65" s="134" t="s">
        <v>147</v>
      </c>
      <c r="C65" s="134" t="s">
        <v>437</v>
      </c>
      <c r="D65" s="134" t="s">
        <v>615</v>
      </c>
      <c r="E65" s="136">
        <v>5</v>
      </c>
      <c r="F65" s="32">
        <f t="shared" si="0"/>
        <v>5</v>
      </c>
    </row>
    <row r="66" spans="1:6" ht="21" x14ac:dyDescent="0.2">
      <c r="A66" s="134" t="s">
        <v>135</v>
      </c>
      <c r="B66" s="134" t="s">
        <v>147</v>
      </c>
      <c r="C66" s="134" t="s">
        <v>437</v>
      </c>
      <c r="D66" s="134" t="s">
        <v>616</v>
      </c>
      <c r="E66" s="136">
        <v>5</v>
      </c>
      <c r="F66" s="32">
        <f t="shared" si="0"/>
        <v>5</v>
      </c>
    </row>
    <row r="67" spans="1:6" ht="21" x14ac:dyDescent="0.2">
      <c r="A67" s="134" t="s">
        <v>135</v>
      </c>
      <c r="B67" s="134" t="s">
        <v>147</v>
      </c>
      <c r="C67" s="134" t="s">
        <v>437</v>
      </c>
      <c r="D67" s="134" t="s">
        <v>617</v>
      </c>
      <c r="E67" s="136">
        <v>10</v>
      </c>
      <c r="F67" s="32">
        <f t="shared" ref="F67:F130" si="1">IF(E67=0,0,IF(E67=1,1,IF(E67=2,2,IF(E67=3,3,IF(E67=4,4,5)))))</f>
        <v>5</v>
      </c>
    </row>
    <row r="68" spans="1:6" ht="21" x14ac:dyDescent="0.2">
      <c r="A68" s="134" t="s">
        <v>135</v>
      </c>
      <c r="B68" s="134" t="s">
        <v>148</v>
      </c>
      <c r="C68" s="134" t="s">
        <v>438</v>
      </c>
      <c r="D68" s="134" t="s">
        <v>615</v>
      </c>
      <c r="E68" s="136">
        <v>5</v>
      </c>
      <c r="F68" s="32">
        <f t="shared" si="1"/>
        <v>5</v>
      </c>
    </row>
    <row r="69" spans="1:6" ht="21" x14ac:dyDescent="0.2">
      <c r="A69" s="134" t="s">
        <v>135</v>
      </c>
      <c r="B69" s="134" t="s">
        <v>148</v>
      </c>
      <c r="C69" s="134" t="s">
        <v>438</v>
      </c>
      <c r="D69" s="134" t="s">
        <v>617</v>
      </c>
      <c r="E69" s="136">
        <v>10</v>
      </c>
      <c r="F69" s="32">
        <f t="shared" si="1"/>
        <v>5</v>
      </c>
    </row>
    <row r="70" spans="1:6" ht="21" x14ac:dyDescent="0.2">
      <c r="A70" s="134" t="s">
        <v>135</v>
      </c>
      <c r="B70" s="134" t="s">
        <v>148</v>
      </c>
      <c r="C70" s="134" t="s">
        <v>438</v>
      </c>
      <c r="D70" s="134" t="s">
        <v>618</v>
      </c>
      <c r="E70" s="136">
        <v>4</v>
      </c>
      <c r="F70" s="32">
        <f t="shared" si="1"/>
        <v>4</v>
      </c>
    </row>
    <row r="71" spans="1:6" ht="21" x14ac:dyDescent="0.2">
      <c r="A71" s="134" t="s">
        <v>135</v>
      </c>
      <c r="B71" s="134" t="s">
        <v>148</v>
      </c>
      <c r="C71" s="134" t="s">
        <v>438</v>
      </c>
      <c r="D71" s="134" t="s">
        <v>619</v>
      </c>
      <c r="E71" s="136">
        <v>10</v>
      </c>
      <c r="F71" s="32">
        <f t="shared" si="1"/>
        <v>5</v>
      </c>
    </row>
    <row r="72" spans="1:6" ht="21" x14ac:dyDescent="0.2">
      <c r="A72" s="134" t="s">
        <v>135</v>
      </c>
      <c r="B72" s="134" t="s">
        <v>148</v>
      </c>
      <c r="C72" s="134" t="s">
        <v>438</v>
      </c>
      <c r="D72" s="134" t="s">
        <v>620</v>
      </c>
      <c r="E72" s="136">
        <v>12</v>
      </c>
      <c r="F72" s="32">
        <f t="shared" si="1"/>
        <v>5</v>
      </c>
    </row>
    <row r="73" spans="1:6" ht="21" x14ac:dyDescent="0.2">
      <c r="A73" s="134" t="s">
        <v>135</v>
      </c>
      <c r="B73" s="134" t="s">
        <v>148</v>
      </c>
      <c r="C73" s="134" t="s">
        <v>438</v>
      </c>
      <c r="D73" s="134" t="s">
        <v>621</v>
      </c>
      <c r="E73" s="136">
        <v>7</v>
      </c>
      <c r="F73" s="32">
        <f t="shared" si="1"/>
        <v>5</v>
      </c>
    </row>
    <row r="74" spans="1:6" ht="21" x14ac:dyDescent="0.2">
      <c r="A74" s="134" t="s">
        <v>135</v>
      </c>
      <c r="B74" s="134" t="s">
        <v>148</v>
      </c>
      <c r="C74" s="134" t="s">
        <v>438</v>
      </c>
      <c r="D74" s="134" t="s">
        <v>622</v>
      </c>
      <c r="E74" s="136">
        <v>16</v>
      </c>
      <c r="F74" s="32">
        <f t="shared" si="1"/>
        <v>5</v>
      </c>
    </row>
    <row r="75" spans="1:6" ht="21" x14ac:dyDescent="0.2">
      <c r="A75" s="134" t="s">
        <v>135</v>
      </c>
      <c r="B75" s="134" t="s">
        <v>148</v>
      </c>
      <c r="C75" s="134" t="s">
        <v>438</v>
      </c>
      <c r="D75" s="134" t="s">
        <v>623</v>
      </c>
      <c r="E75" s="136">
        <v>17</v>
      </c>
      <c r="F75" s="32">
        <f t="shared" si="1"/>
        <v>5</v>
      </c>
    </row>
    <row r="76" spans="1:6" ht="21" x14ac:dyDescent="0.2">
      <c r="A76" s="134" t="s">
        <v>135</v>
      </c>
      <c r="B76" s="134" t="s">
        <v>149</v>
      </c>
      <c r="C76" s="134" t="s">
        <v>439</v>
      </c>
      <c r="D76" s="134" t="s">
        <v>624</v>
      </c>
      <c r="E76" s="136">
        <v>8</v>
      </c>
      <c r="F76" s="32">
        <f t="shared" si="1"/>
        <v>5</v>
      </c>
    </row>
    <row r="77" spans="1:6" ht="21" x14ac:dyDescent="0.2">
      <c r="A77" s="134" t="s">
        <v>135</v>
      </c>
      <c r="B77" s="134" t="s">
        <v>149</v>
      </c>
      <c r="C77" s="134" t="s">
        <v>439</v>
      </c>
      <c r="D77" s="134" t="s">
        <v>625</v>
      </c>
      <c r="E77" s="136">
        <v>17</v>
      </c>
      <c r="F77" s="32">
        <f t="shared" si="1"/>
        <v>5</v>
      </c>
    </row>
    <row r="78" spans="1:6" ht="21" x14ac:dyDescent="0.2">
      <c r="A78" s="134" t="s">
        <v>135</v>
      </c>
      <c r="B78" s="134" t="s">
        <v>149</v>
      </c>
      <c r="C78" s="134" t="s">
        <v>439</v>
      </c>
      <c r="D78" s="134" t="s">
        <v>607</v>
      </c>
      <c r="E78" s="136">
        <v>9</v>
      </c>
      <c r="F78" s="32">
        <f t="shared" si="1"/>
        <v>5</v>
      </c>
    </row>
    <row r="79" spans="1:6" ht="21" x14ac:dyDescent="0.2">
      <c r="A79" s="134" t="s">
        <v>135</v>
      </c>
      <c r="B79" s="134" t="s">
        <v>149</v>
      </c>
      <c r="C79" s="134" t="s">
        <v>439</v>
      </c>
      <c r="D79" s="134" t="s">
        <v>626</v>
      </c>
      <c r="E79" s="136">
        <v>11</v>
      </c>
      <c r="F79" s="32">
        <f t="shared" si="1"/>
        <v>5</v>
      </c>
    </row>
    <row r="80" spans="1:6" ht="21" x14ac:dyDescent="0.2">
      <c r="A80" s="134" t="s">
        <v>135</v>
      </c>
      <c r="B80" s="134" t="s">
        <v>149</v>
      </c>
      <c r="C80" s="134" t="s">
        <v>439</v>
      </c>
      <c r="D80" s="134" t="s">
        <v>627</v>
      </c>
      <c r="E80" s="136">
        <v>10</v>
      </c>
      <c r="F80" s="32">
        <f t="shared" si="1"/>
        <v>5</v>
      </c>
    </row>
    <row r="81" spans="1:6" ht="21" x14ac:dyDescent="0.2">
      <c r="A81" s="134" t="s">
        <v>135</v>
      </c>
      <c r="B81" s="134" t="s">
        <v>149</v>
      </c>
      <c r="C81" s="134" t="s">
        <v>439</v>
      </c>
      <c r="D81" s="134" t="s">
        <v>628</v>
      </c>
      <c r="E81" s="136">
        <v>12</v>
      </c>
      <c r="F81" s="32">
        <f t="shared" si="1"/>
        <v>5</v>
      </c>
    </row>
    <row r="82" spans="1:6" ht="21" x14ac:dyDescent="0.2">
      <c r="A82" s="134" t="s">
        <v>135</v>
      </c>
      <c r="B82" s="134" t="s">
        <v>149</v>
      </c>
      <c r="C82" s="134" t="s">
        <v>439</v>
      </c>
      <c r="D82" s="134" t="s">
        <v>629</v>
      </c>
      <c r="E82" s="136">
        <v>12</v>
      </c>
      <c r="F82" s="32">
        <f t="shared" si="1"/>
        <v>5</v>
      </c>
    </row>
    <row r="83" spans="1:6" ht="21" x14ac:dyDescent="0.2">
      <c r="A83" s="134" t="s">
        <v>135</v>
      </c>
      <c r="B83" s="134" t="s">
        <v>149</v>
      </c>
      <c r="C83" s="134" t="s">
        <v>439</v>
      </c>
      <c r="D83" s="134" t="s">
        <v>608</v>
      </c>
      <c r="E83" s="136">
        <v>11</v>
      </c>
      <c r="F83" s="32">
        <f t="shared" si="1"/>
        <v>5</v>
      </c>
    </row>
    <row r="84" spans="1:6" ht="21" x14ac:dyDescent="0.2">
      <c r="A84" s="134" t="s">
        <v>135</v>
      </c>
      <c r="B84" s="134" t="s">
        <v>150</v>
      </c>
      <c r="C84" s="134" t="s">
        <v>440</v>
      </c>
      <c r="D84" s="134" t="s">
        <v>625</v>
      </c>
      <c r="E84" s="136">
        <v>17</v>
      </c>
      <c r="F84" s="32">
        <f t="shared" si="1"/>
        <v>5</v>
      </c>
    </row>
    <row r="85" spans="1:6" ht="21" x14ac:dyDescent="0.2">
      <c r="A85" s="134" t="s">
        <v>135</v>
      </c>
      <c r="B85" s="134" t="s">
        <v>150</v>
      </c>
      <c r="C85" s="134" t="s">
        <v>440</v>
      </c>
      <c r="D85" s="134" t="s">
        <v>630</v>
      </c>
      <c r="E85" s="136">
        <v>9</v>
      </c>
      <c r="F85" s="32">
        <f t="shared" si="1"/>
        <v>5</v>
      </c>
    </row>
    <row r="86" spans="1:6" ht="21" x14ac:dyDescent="0.2">
      <c r="A86" s="134" t="s">
        <v>135</v>
      </c>
      <c r="B86" s="134" t="s">
        <v>150</v>
      </c>
      <c r="C86" s="134" t="s">
        <v>440</v>
      </c>
      <c r="D86" s="134" t="s">
        <v>631</v>
      </c>
      <c r="E86" s="136">
        <v>9</v>
      </c>
      <c r="F86" s="32">
        <f t="shared" si="1"/>
        <v>5</v>
      </c>
    </row>
    <row r="87" spans="1:6" ht="21" x14ac:dyDescent="0.2">
      <c r="A87" s="134" t="s">
        <v>135</v>
      </c>
      <c r="B87" s="134" t="s">
        <v>150</v>
      </c>
      <c r="C87" s="134" t="s">
        <v>440</v>
      </c>
      <c r="D87" s="134" t="s">
        <v>632</v>
      </c>
      <c r="E87" s="136">
        <v>12</v>
      </c>
      <c r="F87" s="32">
        <f t="shared" si="1"/>
        <v>5</v>
      </c>
    </row>
    <row r="88" spans="1:6" ht="21" x14ac:dyDescent="0.2">
      <c r="A88" s="134" t="s">
        <v>135</v>
      </c>
      <c r="B88" s="134" t="s">
        <v>150</v>
      </c>
      <c r="C88" s="134" t="s">
        <v>440</v>
      </c>
      <c r="D88" s="134" t="s">
        <v>633</v>
      </c>
      <c r="E88" s="136">
        <v>13</v>
      </c>
      <c r="F88" s="32">
        <f t="shared" si="1"/>
        <v>5</v>
      </c>
    </row>
    <row r="89" spans="1:6" ht="21" x14ac:dyDescent="0.2">
      <c r="A89" s="134" t="s">
        <v>135</v>
      </c>
      <c r="B89" s="134" t="s">
        <v>150</v>
      </c>
      <c r="C89" s="134" t="s">
        <v>440</v>
      </c>
      <c r="D89" s="134" t="s">
        <v>634</v>
      </c>
      <c r="E89" s="136">
        <v>12</v>
      </c>
      <c r="F89" s="32">
        <f t="shared" si="1"/>
        <v>5</v>
      </c>
    </row>
    <row r="90" spans="1:6" ht="21" x14ac:dyDescent="0.2">
      <c r="A90" s="134" t="s">
        <v>135</v>
      </c>
      <c r="B90" s="134" t="s">
        <v>150</v>
      </c>
      <c r="C90" s="134" t="s">
        <v>440</v>
      </c>
      <c r="D90" s="134" t="s">
        <v>635</v>
      </c>
      <c r="E90" s="136">
        <v>8</v>
      </c>
      <c r="F90" s="32">
        <f t="shared" si="1"/>
        <v>5</v>
      </c>
    </row>
    <row r="91" spans="1:6" ht="21" x14ac:dyDescent="0.2">
      <c r="A91" s="134" t="s">
        <v>135</v>
      </c>
      <c r="B91" s="134" t="s">
        <v>150</v>
      </c>
      <c r="C91" s="134" t="s">
        <v>440</v>
      </c>
      <c r="D91" s="134" t="s">
        <v>636</v>
      </c>
      <c r="E91" s="136">
        <v>13</v>
      </c>
      <c r="F91" s="32">
        <f t="shared" si="1"/>
        <v>5</v>
      </c>
    </row>
    <row r="92" spans="1:6" ht="21" x14ac:dyDescent="0.2">
      <c r="A92" s="134" t="s">
        <v>135</v>
      </c>
      <c r="B92" s="134" t="s">
        <v>151</v>
      </c>
      <c r="C92" s="134" t="s">
        <v>441</v>
      </c>
      <c r="D92" s="134" t="s">
        <v>637</v>
      </c>
      <c r="E92" s="136">
        <v>12</v>
      </c>
      <c r="F92" s="32">
        <f t="shared" si="1"/>
        <v>5</v>
      </c>
    </row>
    <row r="93" spans="1:6" ht="21" x14ac:dyDescent="0.2">
      <c r="A93" s="134" t="s">
        <v>135</v>
      </c>
      <c r="B93" s="134" t="s">
        <v>151</v>
      </c>
      <c r="C93" s="134" t="s">
        <v>441</v>
      </c>
      <c r="D93" s="134" t="s">
        <v>638</v>
      </c>
      <c r="E93" s="136">
        <v>5</v>
      </c>
      <c r="F93" s="32">
        <f t="shared" si="1"/>
        <v>5</v>
      </c>
    </row>
    <row r="94" spans="1:6" ht="21" x14ac:dyDescent="0.2">
      <c r="A94" s="134" t="s">
        <v>135</v>
      </c>
      <c r="B94" s="134" t="s">
        <v>151</v>
      </c>
      <c r="C94" s="134" t="s">
        <v>441</v>
      </c>
      <c r="D94" s="134" t="s">
        <v>639</v>
      </c>
      <c r="E94" s="136">
        <v>5</v>
      </c>
      <c r="F94" s="32">
        <f t="shared" si="1"/>
        <v>5</v>
      </c>
    </row>
    <row r="95" spans="1:6" ht="21" x14ac:dyDescent="0.2">
      <c r="A95" s="134" t="s">
        <v>135</v>
      </c>
      <c r="B95" s="134" t="s">
        <v>151</v>
      </c>
      <c r="C95" s="134" t="s">
        <v>441</v>
      </c>
      <c r="D95" s="134" t="s">
        <v>640</v>
      </c>
      <c r="E95" s="136">
        <v>5</v>
      </c>
      <c r="F95" s="32">
        <f t="shared" si="1"/>
        <v>5</v>
      </c>
    </row>
    <row r="96" spans="1:6" ht="21" x14ac:dyDescent="0.2">
      <c r="A96" s="134" t="s">
        <v>135</v>
      </c>
      <c r="B96" s="134" t="s">
        <v>151</v>
      </c>
      <c r="C96" s="134" t="s">
        <v>441</v>
      </c>
      <c r="D96" s="134" t="s">
        <v>641</v>
      </c>
      <c r="E96" s="136">
        <v>4</v>
      </c>
      <c r="F96" s="32">
        <f t="shared" si="1"/>
        <v>4</v>
      </c>
    </row>
    <row r="97" spans="1:6" ht="21" x14ac:dyDescent="0.2">
      <c r="A97" s="134" t="s">
        <v>135</v>
      </c>
      <c r="B97" s="134" t="s">
        <v>151</v>
      </c>
      <c r="C97" s="134" t="s">
        <v>441</v>
      </c>
      <c r="D97" s="134" t="s">
        <v>642</v>
      </c>
      <c r="E97" s="136">
        <v>10</v>
      </c>
      <c r="F97" s="32">
        <f t="shared" si="1"/>
        <v>5</v>
      </c>
    </row>
    <row r="98" spans="1:6" ht="21" x14ac:dyDescent="0.2">
      <c r="A98" s="134" t="s">
        <v>135</v>
      </c>
      <c r="B98" s="134" t="s">
        <v>151</v>
      </c>
      <c r="C98" s="134" t="s">
        <v>441</v>
      </c>
      <c r="D98" s="134" t="s">
        <v>643</v>
      </c>
      <c r="E98" s="136">
        <v>3</v>
      </c>
      <c r="F98" s="32">
        <f t="shared" si="1"/>
        <v>3</v>
      </c>
    </row>
    <row r="99" spans="1:6" ht="25.5" x14ac:dyDescent="0.2">
      <c r="A99" s="134" t="s">
        <v>135</v>
      </c>
      <c r="B99" s="134" t="s">
        <v>152</v>
      </c>
      <c r="C99" s="134" t="s">
        <v>442</v>
      </c>
      <c r="D99" s="134" t="s">
        <v>637</v>
      </c>
      <c r="E99" s="136">
        <v>12</v>
      </c>
      <c r="F99" s="32">
        <f t="shared" si="1"/>
        <v>5</v>
      </c>
    </row>
    <row r="100" spans="1:6" ht="25.5" x14ac:dyDescent="0.2">
      <c r="A100" s="134" t="s">
        <v>135</v>
      </c>
      <c r="B100" s="134" t="s">
        <v>152</v>
      </c>
      <c r="C100" s="134" t="s">
        <v>442</v>
      </c>
      <c r="D100" s="134" t="s">
        <v>644</v>
      </c>
      <c r="E100" s="136">
        <v>8</v>
      </c>
      <c r="F100" s="32">
        <f t="shared" si="1"/>
        <v>5</v>
      </c>
    </row>
    <row r="101" spans="1:6" ht="25.5" x14ac:dyDescent="0.2">
      <c r="A101" s="134" t="s">
        <v>135</v>
      </c>
      <c r="B101" s="134" t="s">
        <v>152</v>
      </c>
      <c r="C101" s="134" t="s">
        <v>442</v>
      </c>
      <c r="D101" s="134" t="s">
        <v>645</v>
      </c>
      <c r="E101" s="136">
        <v>5</v>
      </c>
      <c r="F101" s="32">
        <f t="shared" si="1"/>
        <v>5</v>
      </c>
    </row>
    <row r="102" spans="1:6" ht="25.5" x14ac:dyDescent="0.2">
      <c r="A102" s="134" t="s">
        <v>135</v>
      </c>
      <c r="B102" s="134" t="s">
        <v>152</v>
      </c>
      <c r="C102" s="134" t="s">
        <v>442</v>
      </c>
      <c r="D102" s="134" t="s">
        <v>638</v>
      </c>
      <c r="E102" s="136">
        <v>5</v>
      </c>
      <c r="F102" s="32">
        <f t="shared" si="1"/>
        <v>5</v>
      </c>
    </row>
    <row r="103" spans="1:6" ht="25.5" x14ac:dyDescent="0.2">
      <c r="A103" s="134" t="s">
        <v>135</v>
      </c>
      <c r="B103" s="134" t="s">
        <v>152</v>
      </c>
      <c r="C103" s="134" t="s">
        <v>442</v>
      </c>
      <c r="D103" s="134" t="s">
        <v>646</v>
      </c>
      <c r="E103" s="136">
        <v>11</v>
      </c>
      <c r="F103" s="32">
        <f t="shared" si="1"/>
        <v>5</v>
      </c>
    </row>
    <row r="104" spans="1:6" ht="21" x14ac:dyDescent="0.2">
      <c r="A104" s="134" t="s">
        <v>135</v>
      </c>
      <c r="B104" s="134" t="s">
        <v>153</v>
      </c>
      <c r="C104" s="134" t="s">
        <v>443</v>
      </c>
      <c r="D104" s="134" t="s">
        <v>597</v>
      </c>
      <c r="E104" s="136">
        <v>4</v>
      </c>
      <c r="F104" s="32">
        <f t="shared" si="1"/>
        <v>4</v>
      </c>
    </row>
    <row r="105" spans="1:6" ht="21" x14ac:dyDescent="0.2">
      <c r="A105" s="134" t="s">
        <v>135</v>
      </c>
      <c r="B105" s="134" t="s">
        <v>153</v>
      </c>
      <c r="C105" s="134" t="s">
        <v>443</v>
      </c>
      <c r="D105" s="134" t="s">
        <v>598</v>
      </c>
      <c r="E105" s="136">
        <v>13</v>
      </c>
      <c r="F105" s="32">
        <f t="shared" si="1"/>
        <v>5</v>
      </c>
    </row>
    <row r="106" spans="1:6" ht="21" x14ac:dyDescent="0.2">
      <c r="A106" s="134" t="s">
        <v>135</v>
      </c>
      <c r="B106" s="134" t="s">
        <v>153</v>
      </c>
      <c r="C106" s="134" t="s">
        <v>443</v>
      </c>
      <c r="D106" s="134" t="s">
        <v>599</v>
      </c>
      <c r="E106" s="136">
        <v>20</v>
      </c>
      <c r="F106" s="32">
        <f t="shared" si="1"/>
        <v>5</v>
      </c>
    </row>
    <row r="107" spans="1:6" ht="21" x14ac:dyDescent="0.2">
      <c r="A107" s="134" t="s">
        <v>135</v>
      </c>
      <c r="B107" s="134" t="s">
        <v>153</v>
      </c>
      <c r="C107" s="134" t="s">
        <v>443</v>
      </c>
      <c r="D107" s="134" t="s">
        <v>600</v>
      </c>
      <c r="E107" s="136">
        <v>8</v>
      </c>
      <c r="F107" s="32">
        <f t="shared" si="1"/>
        <v>5</v>
      </c>
    </row>
    <row r="108" spans="1:6" ht="21" x14ac:dyDescent="0.2">
      <c r="A108" s="134" t="s">
        <v>135</v>
      </c>
      <c r="B108" s="134" t="s">
        <v>153</v>
      </c>
      <c r="C108" s="134" t="s">
        <v>443</v>
      </c>
      <c r="D108" s="134" t="s">
        <v>644</v>
      </c>
      <c r="E108" s="136">
        <v>8</v>
      </c>
      <c r="F108" s="32">
        <f t="shared" si="1"/>
        <v>5</v>
      </c>
    </row>
    <row r="109" spans="1:6" ht="21" x14ac:dyDescent="0.2">
      <c r="A109" s="134" t="s">
        <v>135</v>
      </c>
      <c r="B109" s="134" t="s">
        <v>153</v>
      </c>
      <c r="C109" s="134" t="s">
        <v>443</v>
      </c>
      <c r="D109" s="134" t="s">
        <v>1211</v>
      </c>
      <c r="E109" s="137">
        <v>0</v>
      </c>
      <c r="F109" s="32">
        <f t="shared" si="1"/>
        <v>0</v>
      </c>
    </row>
    <row r="110" spans="1:6" ht="21" x14ac:dyDescent="0.2">
      <c r="A110" s="134" t="s">
        <v>135</v>
      </c>
      <c r="B110" s="134" t="s">
        <v>154</v>
      </c>
      <c r="C110" s="134" t="s">
        <v>444</v>
      </c>
      <c r="D110" s="134" t="s">
        <v>600</v>
      </c>
      <c r="E110" s="136">
        <v>8</v>
      </c>
      <c r="F110" s="32">
        <f t="shared" si="1"/>
        <v>5</v>
      </c>
    </row>
    <row r="111" spans="1:6" ht="21" x14ac:dyDescent="0.2">
      <c r="A111" s="134" t="s">
        <v>135</v>
      </c>
      <c r="B111" s="134" t="s">
        <v>155</v>
      </c>
      <c r="C111" s="134" t="s">
        <v>445</v>
      </c>
      <c r="D111" s="134" t="s">
        <v>598</v>
      </c>
      <c r="E111" s="136">
        <v>13</v>
      </c>
      <c r="F111" s="32">
        <f t="shared" si="1"/>
        <v>5</v>
      </c>
    </row>
    <row r="112" spans="1:6" ht="21" x14ac:dyDescent="0.2">
      <c r="A112" s="134" t="s">
        <v>135</v>
      </c>
      <c r="B112" s="134" t="s">
        <v>155</v>
      </c>
      <c r="C112" s="134" t="s">
        <v>445</v>
      </c>
      <c r="D112" s="134" t="s">
        <v>599</v>
      </c>
      <c r="E112" s="136">
        <v>20</v>
      </c>
      <c r="F112" s="32">
        <f t="shared" si="1"/>
        <v>5</v>
      </c>
    </row>
    <row r="113" spans="1:6" ht="21" x14ac:dyDescent="0.2">
      <c r="A113" s="134" t="s">
        <v>135</v>
      </c>
      <c r="B113" s="134" t="s">
        <v>156</v>
      </c>
      <c r="C113" s="134" t="s">
        <v>446</v>
      </c>
      <c r="D113" s="134" t="s">
        <v>626</v>
      </c>
      <c r="E113" s="136">
        <v>11</v>
      </c>
      <c r="F113" s="32">
        <f t="shared" si="1"/>
        <v>5</v>
      </c>
    </row>
    <row r="114" spans="1:6" ht="21" x14ac:dyDescent="0.2">
      <c r="A114" s="134" t="s">
        <v>135</v>
      </c>
      <c r="B114" s="134" t="s">
        <v>157</v>
      </c>
      <c r="C114" s="134" t="s">
        <v>447</v>
      </c>
      <c r="D114" s="134" t="s">
        <v>625</v>
      </c>
      <c r="E114" s="136">
        <v>17</v>
      </c>
      <c r="F114" s="32">
        <f t="shared" si="1"/>
        <v>5</v>
      </c>
    </row>
    <row r="115" spans="1:6" ht="21" x14ac:dyDescent="0.2">
      <c r="A115" s="134" t="s">
        <v>135</v>
      </c>
      <c r="B115" s="134" t="s">
        <v>157</v>
      </c>
      <c r="C115" s="134" t="s">
        <v>447</v>
      </c>
      <c r="D115" s="134" t="s">
        <v>608</v>
      </c>
      <c r="E115" s="136">
        <v>11</v>
      </c>
      <c r="F115" s="32">
        <f t="shared" si="1"/>
        <v>5</v>
      </c>
    </row>
    <row r="116" spans="1:6" ht="21" x14ac:dyDescent="0.2">
      <c r="A116" s="134" t="s">
        <v>135</v>
      </c>
      <c r="B116" s="134" t="s">
        <v>158</v>
      </c>
      <c r="C116" s="134" t="s">
        <v>534</v>
      </c>
      <c r="D116" s="134" t="s">
        <v>606</v>
      </c>
      <c r="E116" s="136">
        <v>6</v>
      </c>
      <c r="F116" s="32">
        <f t="shared" si="1"/>
        <v>5</v>
      </c>
    </row>
    <row r="117" spans="1:6" ht="21" x14ac:dyDescent="0.2">
      <c r="A117" s="134" t="s">
        <v>135</v>
      </c>
      <c r="B117" s="134" t="s">
        <v>159</v>
      </c>
      <c r="C117" s="134" t="s">
        <v>448</v>
      </c>
      <c r="D117" s="134" t="s">
        <v>638</v>
      </c>
      <c r="E117" s="136">
        <v>5</v>
      </c>
      <c r="F117" s="32">
        <f t="shared" si="1"/>
        <v>5</v>
      </c>
    </row>
    <row r="118" spans="1:6" ht="21" x14ac:dyDescent="0.2">
      <c r="A118" s="134" t="s">
        <v>135</v>
      </c>
      <c r="B118" s="134" t="s">
        <v>160</v>
      </c>
      <c r="C118" s="134" t="s">
        <v>449</v>
      </c>
      <c r="D118" s="134" t="s">
        <v>611</v>
      </c>
      <c r="E118" s="136">
        <v>13</v>
      </c>
      <c r="F118" s="32">
        <f t="shared" si="1"/>
        <v>5</v>
      </c>
    </row>
    <row r="119" spans="1:6" ht="21" x14ac:dyDescent="0.2">
      <c r="A119" s="134" t="s">
        <v>135</v>
      </c>
      <c r="B119" s="134" t="s">
        <v>161</v>
      </c>
      <c r="C119" s="134" t="s">
        <v>450</v>
      </c>
      <c r="D119" s="134" t="s">
        <v>645</v>
      </c>
      <c r="E119" s="136">
        <v>5</v>
      </c>
      <c r="F119" s="32">
        <f t="shared" si="1"/>
        <v>5</v>
      </c>
    </row>
    <row r="120" spans="1:6" ht="21" x14ac:dyDescent="0.2">
      <c r="A120" s="134" t="s">
        <v>135</v>
      </c>
      <c r="B120" s="134" t="s">
        <v>162</v>
      </c>
      <c r="C120" s="134" t="s">
        <v>451</v>
      </c>
      <c r="D120" s="134" t="s">
        <v>644</v>
      </c>
      <c r="E120" s="136">
        <v>8</v>
      </c>
      <c r="F120" s="32">
        <f t="shared" si="1"/>
        <v>5</v>
      </c>
    </row>
    <row r="121" spans="1:6" ht="21" x14ac:dyDescent="0.2">
      <c r="A121" s="134" t="s">
        <v>135</v>
      </c>
      <c r="B121" s="134" t="s">
        <v>163</v>
      </c>
      <c r="C121" s="134" t="s">
        <v>452</v>
      </c>
      <c r="D121" s="134" t="s">
        <v>600</v>
      </c>
      <c r="E121" s="136">
        <v>8</v>
      </c>
      <c r="F121" s="32">
        <f t="shared" si="1"/>
        <v>5</v>
      </c>
    </row>
    <row r="122" spans="1:6" ht="21" x14ac:dyDescent="0.2">
      <c r="A122" s="134" t="s">
        <v>135</v>
      </c>
      <c r="B122" s="134" t="s">
        <v>164</v>
      </c>
      <c r="C122" s="134" t="s">
        <v>535</v>
      </c>
      <c r="D122" s="134" t="s">
        <v>600</v>
      </c>
      <c r="E122" s="136">
        <v>8</v>
      </c>
      <c r="F122" s="32">
        <f t="shared" si="1"/>
        <v>5</v>
      </c>
    </row>
    <row r="123" spans="1:6" ht="21" x14ac:dyDescent="0.2">
      <c r="A123" s="134" t="s">
        <v>135</v>
      </c>
      <c r="B123" s="134" t="s">
        <v>165</v>
      </c>
      <c r="C123" s="134" t="s">
        <v>453</v>
      </c>
      <c r="D123" s="134" t="s">
        <v>600</v>
      </c>
      <c r="E123" s="136">
        <v>8</v>
      </c>
      <c r="F123" s="32">
        <f t="shared" si="1"/>
        <v>5</v>
      </c>
    </row>
    <row r="124" spans="1:6" ht="21" x14ac:dyDescent="0.2">
      <c r="A124" s="134" t="s">
        <v>135</v>
      </c>
      <c r="B124" s="134" t="s">
        <v>166</v>
      </c>
      <c r="C124" s="134" t="s">
        <v>454</v>
      </c>
      <c r="D124" s="134" t="s">
        <v>620</v>
      </c>
      <c r="E124" s="136">
        <v>12</v>
      </c>
      <c r="F124" s="32">
        <f t="shared" si="1"/>
        <v>5</v>
      </c>
    </row>
    <row r="125" spans="1:6" ht="21" x14ac:dyDescent="0.2">
      <c r="A125" s="134" t="s">
        <v>135</v>
      </c>
      <c r="B125" s="134" t="s">
        <v>166</v>
      </c>
      <c r="C125" s="134" t="s">
        <v>454</v>
      </c>
      <c r="D125" s="134" t="s">
        <v>621</v>
      </c>
      <c r="E125" s="136">
        <v>7</v>
      </c>
      <c r="F125" s="32">
        <f t="shared" si="1"/>
        <v>5</v>
      </c>
    </row>
    <row r="126" spans="1:6" ht="21" x14ac:dyDescent="0.2">
      <c r="A126" s="134" t="s">
        <v>135</v>
      </c>
      <c r="B126" s="134" t="s">
        <v>167</v>
      </c>
      <c r="C126" s="134" t="s">
        <v>455</v>
      </c>
      <c r="D126" s="134" t="s">
        <v>629</v>
      </c>
      <c r="E126" s="136">
        <v>12</v>
      </c>
      <c r="F126" s="32">
        <f t="shared" si="1"/>
        <v>5</v>
      </c>
    </row>
    <row r="127" spans="1:6" ht="21" x14ac:dyDescent="0.2">
      <c r="A127" s="134" t="s">
        <v>135</v>
      </c>
      <c r="B127" s="134" t="s">
        <v>168</v>
      </c>
      <c r="C127" s="134" t="s">
        <v>456</v>
      </c>
      <c r="D127" s="134" t="s">
        <v>600</v>
      </c>
      <c r="E127" s="136">
        <v>8</v>
      </c>
      <c r="F127" s="32">
        <f t="shared" si="1"/>
        <v>5</v>
      </c>
    </row>
    <row r="128" spans="1:6" ht="21" x14ac:dyDescent="0.2">
      <c r="A128" s="134" t="s">
        <v>135</v>
      </c>
      <c r="B128" s="134" t="s">
        <v>169</v>
      </c>
      <c r="C128" s="134" t="s">
        <v>457</v>
      </c>
      <c r="D128" s="134" t="s">
        <v>629</v>
      </c>
      <c r="E128" s="136">
        <v>12</v>
      </c>
      <c r="F128" s="32">
        <f t="shared" si="1"/>
        <v>5</v>
      </c>
    </row>
    <row r="129" spans="1:6" ht="21" x14ac:dyDescent="0.2">
      <c r="A129" s="134" t="s">
        <v>136</v>
      </c>
      <c r="B129" s="134" t="s">
        <v>1212</v>
      </c>
      <c r="C129" s="134" t="s">
        <v>1213</v>
      </c>
      <c r="D129" s="134" t="s">
        <v>661</v>
      </c>
      <c r="E129" s="137">
        <v>0</v>
      </c>
      <c r="F129" s="32">
        <f t="shared" si="1"/>
        <v>0</v>
      </c>
    </row>
    <row r="130" spans="1:6" ht="21" x14ac:dyDescent="0.2">
      <c r="A130" s="134" t="s">
        <v>136</v>
      </c>
      <c r="B130" s="134" t="s">
        <v>170</v>
      </c>
      <c r="C130" s="134" t="s">
        <v>458</v>
      </c>
      <c r="D130" s="134" t="s">
        <v>647</v>
      </c>
      <c r="E130" s="136">
        <v>25</v>
      </c>
      <c r="F130" s="32">
        <f t="shared" si="1"/>
        <v>5</v>
      </c>
    </row>
    <row r="131" spans="1:6" ht="21" x14ac:dyDescent="0.2">
      <c r="A131" s="134" t="s">
        <v>136</v>
      </c>
      <c r="B131" s="134" t="s">
        <v>171</v>
      </c>
      <c r="C131" s="134" t="s">
        <v>459</v>
      </c>
      <c r="D131" s="134" t="s">
        <v>648</v>
      </c>
      <c r="E131" s="136">
        <v>7</v>
      </c>
      <c r="F131" s="32">
        <f t="shared" ref="F131:F194" si="2">IF(E131=0,0,IF(E131=1,1,IF(E131=2,2,IF(E131=3,3,IF(E131=4,4,5)))))</f>
        <v>5</v>
      </c>
    </row>
    <row r="132" spans="1:6" ht="21" x14ac:dyDescent="0.2">
      <c r="A132" s="134" t="s">
        <v>136</v>
      </c>
      <c r="B132" s="134" t="s">
        <v>171</v>
      </c>
      <c r="C132" s="134" t="s">
        <v>459</v>
      </c>
      <c r="D132" s="134" t="s">
        <v>649</v>
      </c>
      <c r="E132" s="136">
        <v>4</v>
      </c>
      <c r="F132" s="32">
        <f t="shared" si="2"/>
        <v>4</v>
      </c>
    </row>
    <row r="133" spans="1:6" ht="21" x14ac:dyDescent="0.2">
      <c r="A133" s="134" t="s">
        <v>136</v>
      </c>
      <c r="B133" s="134" t="s">
        <v>171</v>
      </c>
      <c r="C133" s="134" t="s">
        <v>459</v>
      </c>
      <c r="D133" s="134" t="s">
        <v>650</v>
      </c>
      <c r="E133" s="136">
        <v>5</v>
      </c>
      <c r="F133" s="32">
        <f t="shared" si="2"/>
        <v>5</v>
      </c>
    </row>
    <row r="134" spans="1:6" ht="21" x14ac:dyDescent="0.2">
      <c r="A134" s="134" t="s">
        <v>136</v>
      </c>
      <c r="B134" s="134" t="s">
        <v>171</v>
      </c>
      <c r="C134" s="134" t="s">
        <v>459</v>
      </c>
      <c r="D134" s="134" t="s">
        <v>651</v>
      </c>
      <c r="E134" s="136">
        <v>5</v>
      </c>
      <c r="F134" s="32">
        <f t="shared" si="2"/>
        <v>5</v>
      </c>
    </row>
    <row r="135" spans="1:6" ht="21" x14ac:dyDescent="0.2">
      <c r="A135" s="134" t="s">
        <v>136</v>
      </c>
      <c r="B135" s="134" t="s">
        <v>171</v>
      </c>
      <c r="C135" s="134" t="s">
        <v>459</v>
      </c>
      <c r="D135" s="134" t="s">
        <v>652</v>
      </c>
      <c r="E135" s="136">
        <v>5</v>
      </c>
      <c r="F135" s="32">
        <f t="shared" si="2"/>
        <v>5</v>
      </c>
    </row>
    <row r="136" spans="1:6" ht="21" x14ac:dyDescent="0.2">
      <c r="A136" s="134" t="s">
        <v>136</v>
      </c>
      <c r="B136" s="134" t="s">
        <v>171</v>
      </c>
      <c r="C136" s="134" t="s">
        <v>459</v>
      </c>
      <c r="D136" s="134" t="s">
        <v>653</v>
      </c>
      <c r="E136" s="136">
        <v>4</v>
      </c>
      <c r="F136" s="32">
        <f t="shared" si="2"/>
        <v>4</v>
      </c>
    </row>
    <row r="137" spans="1:6" ht="21" x14ac:dyDescent="0.2">
      <c r="A137" s="134" t="s">
        <v>136</v>
      </c>
      <c r="B137" s="134" t="s">
        <v>171</v>
      </c>
      <c r="C137" s="134" t="s">
        <v>459</v>
      </c>
      <c r="D137" s="134" t="s">
        <v>654</v>
      </c>
      <c r="E137" s="136">
        <v>10</v>
      </c>
      <c r="F137" s="32">
        <f t="shared" si="2"/>
        <v>5</v>
      </c>
    </row>
    <row r="138" spans="1:6" ht="21" x14ac:dyDescent="0.2">
      <c r="A138" s="134" t="s">
        <v>136</v>
      </c>
      <c r="B138" s="134" t="s">
        <v>171</v>
      </c>
      <c r="C138" s="134" t="s">
        <v>459</v>
      </c>
      <c r="D138" s="134" t="s">
        <v>655</v>
      </c>
      <c r="E138" s="136">
        <v>3</v>
      </c>
      <c r="F138" s="32">
        <f t="shared" si="2"/>
        <v>3</v>
      </c>
    </row>
    <row r="139" spans="1:6" ht="21" x14ac:dyDescent="0.2">
      <c r="A139" s="134" t="s">
        <v>136</v>
      </c>
      <c r="B139" s="134" t="s">
        <v>171</v>
      </c>
      <c r="C139" s="134" t="s">
        <v>459</v>
      </c>
      <c r="D139" s="134" t="s">
        <v>656</v>
      </c>
      <c r="E139" s="136">
        <v>9</v>
      </c>
      <c r="F139" s="32">
        <f t="shared" si="2"/>
        <v>5</v>
      </c>
    </row>
    <row r="140" spans="1:6" ht="21" x14ac:dyDescent="0.2">
      <c r="A140" s="134" t="s">
        <v>136</v>
      </c>
      <c r="B140" s="134" t="s">
        <v>171</v>
      </c>
      <c r="C140" s="134" t="s">
        <v>459</v>
      </c>
      <c r="D140" s="134" t="s">
        <v>657</v>
      </c>
      <c r="E140" s="136">
        <v>9</v>
      </c>
      <c r="F140" s="32">
        <f t="shared" si="2"/>
        <v>5</v>
      </c>
    </row>
    <row r="141" spans="1:6" ht="21" x14ac:dyDescent="0.2">
      <c r="A141" s="134" t="s">
        <v>136</v>
      </c>
      <c r="B141" s="134" t="s">
        <v>171</v>
      </c>
      <c r="C141" s="134" t="s">
        <v>459</v>
      </c>
      <c r="D141" s="134" t="s">
        <v>658</v>
      </c>
      <c r="E141" s="136">
        <v>6</v>
      </c>
      <c r="F141" s="32">
        <f t="shared" si="2"/>
        <v>5</v>
      </c>
    </row>
    <row r="142" spans="1:6" ht="21" x14ac:dyDescent="0.2">
      <c r="A142" s="134" t="s">
        <v>136</v>
      </c>
      <c r="B142" s="134" t="s">
        <v>171</v>
      </c>
      <c r="C142" s="134" t="s">
        <v>459</v>
      </c>
      <c r="D142" s="134" t="s">
        <v>659</v>
      </c>
      <c r="E142" s="136">
        <v>6</v>
      </c>
      <c r="F142" s="32">
        <f t="shared" si="2"/>
        <v>5</v>
      </c>
    </row>
    <row r="143" spans="1:6" ht="21" x14ac:dyDescent="0.2">
      <c r="A143" s="134" t="s">
        <v>136</v>
      </c>
      <c r="B143" s="134" t="s">
        <v>171</v>
      </c>
      <c r="C143" s="134" t="s">
        <v>459</v>
      </c>
      <c r="D143" s="134" t="s">
        <v>660</v>
      </c>
      <c r="E143" s="136">
        <v>6</v>
      </c>
      <c r="F143" s="32">
        <f t="shared" si="2"/>
        <v>5</v>
      </c>
    </row>
    <row r="144" spans="1:6" ht="21" x14ac:dyDescent="0.2">
      <c r="A144" s="134" t="s">
        <v>136</v>
      </c>
      <c r="B144" s="134" t="s">
        <v>171</v>
      </c>
      <c r="C144" s="134" t="s">
        <v>459</v>
      </c>
      <c r="D144" s="134" t="s">
        <v>661</v>
      </c>
      <c r="E144" s="136">
        <v>6</v>
      </c>
      <c r="F144" s="32">
        <f t="shared" si="2"/>
        <v>5</v>
      </c>
    </row>
    <row r="145" spans="1:6" ht="21" x14ac:dyDescent="0.2">
      <c r="A145" s="134" t="s">
        <v>136</v>
      </c>
      <c r="B145" s="134" t="s">
        <v>171</v>
      </c>
      <c r="C145" s="134" t="s">
        <v>459</v>
      </c>
      <c r="D145" s="134" t="s">
        <v>662</v>
      </c>
      <c r="E145" s="136">
        <v>10</v>
      </c>
      <c r="F145" s="32">
        <f t="shared" si="2"/>
        <v>5</v>
      </c>
    </row>
    <row r="146" spans="1:6" ht="21" x14ac:dyDescent="0.2">
      <c r="A146" s="134" t="s">
        <v>136</v>
      </c>
      <c r="B146" s="134" t="s">
        <v>171</v>
      </c>
      <c r="C146" s="134" t="s">
        <v>459</v>
      </c>
      <c r="D146" s="134" t="s">
        <v>663</v>
      </c>
      <c r="E146" s="136">
        <v>10</v>
      </c>
      <c r="F146" s="32">
        <f t="shared" si="2"/>
        <v>5</v>
      </c>
    </row>
    <row r="147" spans="1:6" ht="21" x14ac:dyDescent="0.2">
      <c r="A147" s="134" t="s">
        <v>136</v>
      </c>
      <c r="B147" s="134" t="s">
        <v>171</v>
      </c>
      <c r="C147" s="134" t="s">
        <v>459</v>
      </c>
      <c r="D147" s="134" t="s">
        <v>664</v>
      </c>
      <c r="E147" s="136">
        <v>8</v>
      </c>
      <c r="F147" s="32">
        <f t="shared" si="2"/>
        <v>5</v>
      </c>
    </row>
    <row r="148" spans="1:6" ht="21" x14ac:dyDescent="0.2">
      <c r="A148" s="134" t="s">
        <v>136</v>
      </c>
      <c r="B148" s="134" t="s">
        <v>171</v>
      </c>
      <c r="C148" s="134" t="s">
        <v>459</v>
      </c>
      <c r="D148" s="134" t="s">
        <v>665</v>
      </c>
      <c r="E148" s="136">
        <v>5</v>
      </c>
      <c r="F148" s="32">
        <f t="shared" si="2"/>
        <v>5</v>
      </c>
    </row>
    <row r="149" spans="1:6" ht="21" x14ac:dyDescent="0.2">
      <c r="A149" s="134" t="s">
        <v>136</v>
      </c>
      <c r="B149" s="134" t="s">
        <v>171</v>
      </c>
      <c r="C149" s="134" t="s">
        <v>459</v>
      </c>
      <c r="D149" s="134" t="s">
        <v>666</v>
      </c>
      <c r="E149" s="136">
        <v>13</v>
      </c>
      <c r="F149" s="32">
        <f t="shared" si="2"/>
        <v>5</v>
      </c>
    </row>
    <row r="150" spans="1:6" ht="21" x14ac:dyDescent="0.2">
      <c r="A150" s="134" t="s">
        <v>136</v>
      </c>
      <c r="B150" s="134" t="s">
        <v>171</v>
      </c>
      <c r="C150" s="134" t="s">
        <v>459</v>
      </c>
      <c r="D150" s="134" t="s">
        <v>667</v>
      </c>
      <c r="E150" s="136">
        <v>8</v>
      </c>
      <c r="F150" s="32">
        <f t="shared" si="2"/>
        <v>5</v>
      </c>
    </row>
    <row r="151" spans="1:6" ht="21" x14ac:dyDescent="0.2">
      <c r="A151" s="134" t="s">
        <v>136</v>
      </c>
      <c r="B151" s="134" t="s">
        <v>171</v>
      </c>
      <c r="C151" s="134" t="s">
        <v>459</v>
      </c>
      <c r="D151" s="134" t="s">
        <v>668</v>
      </c>
      <c r="E151" s="136">
        <v>6</v>
      </c>
      <c r="F151" s="32">
        <f t="shared" si="2"/>
        <v>5</v>
      </c>
    </row>
    <row r="152" spans="1:6" ht="21" x14ac:dyDescent="0.2">
      <c r="A152" s="134" t="s">
        <v>136</v>
      </c>
      <c r="B152" s="134" t="s">
        <v>171</v>
      </c>
      <c r="C152" s="134" t="s">
        <v>459</v>
      </c>
      <c r="D152" s="134" t="s">
        <v>669</v>
      </c>
      <c r="E152" s="136">
        <v>3</v>
      </c>
      <c r="F152" s="32">
        <f t="shared" si="2"/>
        <v>3</v>
      </c>
    </row>
    <row r="153" spans="1:6" ht="21" x14ac:dyDescent="0.2">
      <c r="A153" s="134" t="s">
        <v>136</v>
      </c>
      <c r="B153" s="134" t="s">
        <v>171</v>
      </c>
      <c r="C153" s="134" t="s">
        <v>459</v>
      </c>
      <c r="D153" s="134" t="s">
        <v>1214</v>
      </c>
      <c r="E153" s="137">
        <v>0</v>
      </c>
      <c r="F153" s="32">
        <f t="shared" si="2"/>
        <v>0</v>
      </c>
    </row>
    <row r="154" spans="1:6" ht="21" x14ac:dyDescent="0.2">
      <c r="A154" s="134" t="s">
        <v>136</v>
      </c>
      <c r="B154" s="134" t="s">
        <v>172</v>
      </c>
      <c r="C154" s="134" t="s">
        <v>460</v>
      </c>
      <c r="D154" s="134" t="s">
        <v>670</v>
      </c>
      <c r="E154" s="136">
        <v>15</v>
      </c>
      <c r="F154" s="32">
        <f t="shared" si="2"/>
        <v>5</v>
      </c>
    </row>
    <row r="155" spans="1:6" ht="21" x14ac:dyDescent="0.2">
      <c r="A155" s="134" t="s">
        <v>136</v>
      </c>
      <c r="B155" s="134" t="s">
        <v>172</v>
      </c>
      <c r="C155" s="134" t="s">
        <v>460</v>
      </c>
      <c r="D155" s="134" t="s">
        <v>671</v>
      </c>
      <c r="E155" s="136">
        <v>8</v>
      </c>
      <c r="F155" s="32">
        <f t="shared" si="2"/>
        <v>5</v>
      </c>
    </row>
    <row r="156" spans="1:6" ht="21" x14ac:dyDescent="0.2">
      <c r="A156" s="134" t="s">
        <v>136</v>
      </c>
      <c r="B156" s="134" t="s">
        <v>172</v>
      </c>
      <c r="C156" s="134" t="s">
        <v>460</v>
      </c>
      <c r="D156" s="134" t="s">
        <v>672</v>
      </c>
      <c r="E156" s="136">
        <v>11</v>
      </c>
      <c r="F156" s="32">
        <f t="shared" si="2"/>
        <v>5</v>
      </c>
    </row>
    <row r="157" spans="1:6" ht="21" x14ac:dyDescent="0.2">
      <c r="A157" s="134" t="s">
        <v>136</v>
      </c>
      <c r="B157" s="134" t="s">
        <v>172</v>
      </c>
      <c r="C157" s="134" t="s">
        <v>460</v>
      </c>
      <c r="D157" s="134" t="s">
        <v>673</v>
      </c>
      <c r="E157" s="136">
        <v>6</v>
      </c>
      <c r="F157" s="32">
        <f t="shared" si="2"/>
        <v>5</v>
      </c>
    </row>
    <row r="158" spans="1:6" ht="21" x14ac:dyDescent="0.2">
      <c r="A158" s="134" t="s">
        <v>136</v>
      </c>
      <c r="B158" s="134" t="s">
        <v>172</v>
      </c>
      <c r="C158" s="134" t="s">
        <v>460</v>
      </c>
      <c r="D158" s="134" t="s">
        <v>674</v>
      </c>
      <c r="E158" s="136">
        <v>3</v>
      </c>
      <c r="F158" s="32">
        <f t="shared" si="2"/>
        <v>3</v>
      </c>
    </row>
    <row r="159" spans="1:6" ht="21" x14ac:dyDescent="0.2">
      <c r="A159" s="134" t="s">
        <v>136</v>
      </c>
      <c r="B159" s="134" t="s">
        <v>172</v>
      </c>
      <c r="C159" s="134" t="s">
        <v>460</v>
      </c>
      <c r="D159" s="134" t="s">
        <v>675</v>
      </c>
      <c r="E159" s="136">
        <v>10</v>
      </c>
      <c r="F159" s="32">
        <f t="shared" si="2"/>
        <v>5</v>
      </c>
    </row>
    <row r="160" spans="1:6" ht="21" x14ac:dyDescent="0.2">
      <c r="A160" s="134" t="s">
        <v>136</v>
      </c>
      <c r="B160" s="134" t="s">
        <v>172</v>
      </c>
      <c r="C160" s="134" t="s">
        <v>460</v>
      </c>
      <c r="D160" s="134" t="s">
        <v>676</v>
      </c>
      <c r="E160" s="136">
        <v>3</v>
      </c>
      <c r="F160" s="32">
        <f t="shared" si="2"/>
        <v>3</v>
      </c>
    </row>
    <row r="161" spans="1:6" ht="21" x14ac:dyDescent="0.2">
      <c r="A161" s="134" t="s">
        <v>136</v>
      </c>
      <c r="B161" s="134" t="s">
        <v>173</v>
      </c>
      <c r="C161" s="134" t="s">
        <v>461</v>
      </c>
      <c r="D161" s="134" t="s">
        <v>675</v>
      </c>
      <c r="E161" s="136">
        <v>10</v>
      </c>
      <c r="F161" s="32">
        <f t="shared" si="2"/>
        <v>5</v>
      </c>
    </row>
    <row r="162" spans="1:6" ht="21" x14ac:dyDescent="0.2">
      <c r="A162" s="134" t="s">
        <v>136</v>
      </c>
      <c r="B162" s="134" t="s">
        <v>173</v>
      </c>
      <c r="C162" s="134" t="s">
        <v>461</v>
      </c>
      <c r="D162" s="134" t="s">
        <v>677</v>
      </c>
      <c r="E162" s="136">
        <v>18</v>
      </c>
      <c r="F162" s="32">
        <f t="shared" si="2"/>
        <v>5</v>
      </c>
    </row>
    <row r="163" spans="1:6" ht="21" x14ac:dyDescent="0.2">
      <c r="A163" s="134" t="s">
        <v>136</v>
      </c>
      <c r="B163" s="134" t="s">
        <v>173</v>
      </c>
      <c r="C163" s="134" t="s">
        <v>461</v>
      </c>
      <c r="D163" s="134" t="s">
        <v>678</v>
      </c>
      <c r="E163" s="136">
        <v>4</v>
      </c>
      <c r="F163" s="32">
        <f t="shared" si="2"/>
        <v>4</v>
      </c>
    </row>
    <row r="164" spans="1:6" ht="21" x14ac:dyDescent="0.2">
      <c r="A164" s="134" t="s">
        <v>136</v>
      </c>
      <c r="B164" s="134" t="s">
        <v>173</v>
      </c>
      <c r="C164" s="134" t="s">
        <v>461</v>
      </c>
      <c r="D164" s="134" t="s">
        <v>679</v>
      </c>
      <c r="E164" s="136">
        <v>11</v>
      </c>
      <c r="F164" s="32">
        <f t="shared" si="2"/>
        <v>5</v>
      </c>
    </row>
    <row r="165" spans="1:6" ht="21" x14ac:dyDescent="0.2">
      <c r="A165" s="134" t="s">
        <v>136</v>
      </c>
      <c r="B165" s="134" t="s">
        <v>173</v>
      </c>
      <c r="C165" s="134" t="s">
        <v>461</v>
      </c>
      <c r="D165" s="134" t="s">
        <v>680</v>
      </c>
      <c r="E165" s="136">
        <v>3</v>
      </c>
      <c r="F165" s="32">
        <f t="shared" si="2"/>
        <v>3</v>
      </c>
    </row>
    <row r="166" spans="1:6" ht="21" x14ac:dyDescent="0.2">
      <c r="A166" s="134" t="s">
        <v>136</v>
      </c>
      <c r="B166" s="134" t="s">
        <v>173</v>
      </c>
      <c r="C166" s="134" t="s">
        <v>461</v>
      </c>
      <c r="D166" s="134" t="s">
        <v>681</v>
      </c>
      <c r="E166" s="136">
        <v>10</v>
      </c>
      <c r="F166" s="32">
        <f t="shared" si="2"/>
        <v>5</v>
      </c>
    </row>
    <row r="167" spans="1:6" ht="21" x14ac:dyDescent="0.2">
      <c r="A167" s="134" t="s">
        <v>136</v>
      </c>
      <c r="B167" s="134" t="s">
        <v>174</v>
      </c>
      <c r="C167" s="134" t="s">
        <v>462</v>
      </c>
      <c r="D167" s="134" t="s">
        <v>682</v>
      </c>
      <c r="E167" s="136">
        <v>28</v>
      </c>
      <c r="F167" s="32">
        <f t="shared" si="2"/>
        <v>5</v>
      </c>
    </row>
    <row r="168" spans="1:6" ht="21" x14ac:dyDescent="0.2">
      <c r="A168" s="134" t="s">
        <v>136</v>
      </c>
      <c r="B168" s="134" t="s">
        <v>174</v>
      </c>
      <c r="C168" s="134" t="s">
        <v>462</v>
      </c>
      <c r="D168" s="134" t="s">
        <v>677</v>
      </c>
      <c r="E168" s="136">
        <v>18</v>
      </c>
      <c r="F168" s="32">
        <f t="shared" si="2"/>
        <v>5</v>
      </c>
    </row>
    <row r="169" spans="1:6" ht="21" x14ac:dyDescent="0.2">
      <c r="A169" s="134" t="s">
        <v>136</v>
      </c>
      <c r="B169" s="134" t="s">
        <v>174</v>
      </c>
      <c r="C169" s="134" t="s">
        <v>462</v>
      </c>
      <c r="D169" s="134" t="s">
        <v>680</v>
      </c>
      <c r="E169" s="136">
        <v>3</v>
      </c>
      <c r="F169" s="32">
        <f t="shared" si="2"/>
        <v>3</v>
      </c>
    </row>
    <row r="170" spans="1:6" ht="21" x14ac:dyDescent="0.2">
      <c r="A170" s="134" t="s">
        <v>136</v>
      </c>
      <c r="B170" s="134" t="s">
        <v>174</v>
      </c>
      <c r="C170" s="134" t="s">
        <v>462</v>
      </c>
      <c r="D170" s="134" t="s">
        <v>683</v>
      </c>
      <c r="E170" s="136">
        <v>19</v>
      </c>
      <c r="F170" s="32">
        <f t="shared" si="2"/>
        <v>5</v>
      </c>
    </row>
    <row r="171" spans="1:6" ht="21" x14ac:dyDescent="0.2">
      <c r="A171" s="134" t="s">
        <v>136</v>
      </c>
      <c r="B171" s="134" t="s">
        <v>174</v>
      </c>
      <c r="C171" s="134" t="s">
        <v>462</v>
      </c>
      <c r="D171" s="134" t="s">
        <v>647</v>
      </c>
      <c r="E171" s="136">
        <v>25</v>
      </c>
      <c r="F171" s="32">
        <f t="shared" si="2"/>
        <v>5</v>
      </c>
    </row>
    <row r="172" spans="1:6" ht="21" x14ac:dyDescent="0.2">
      <c r="A172" s="134" t="s">
        <v>136</v>
      </c>
      <c r="B172" s="134" t="s">
        <v>174</v>
      </c>
      <c r="C172" s="134" t="s">
        <v>462</v>
      </c>
      <c r="D172" s="134" t="s">
        <v>684</v>
      </c>
      <c r="E172" s="136">
        <v>11</v>
      </c>
      <c r="F172" s="32">
        <f t="shared" si="2"/>
        <v>5</v>
      </c>
    </row>
    <row r="173" spans="1:6" ht="21" x14ac:dyDescent="0.2">
      <c r="A173" s="134" t="s">
        <v>136</v>
      </c>
      <c r="B173" s="134" t="s">
        <v>175</v>
      </c>
      <c r="C173" s="134" t="s">
        <v>463</v>
      </c>
      <c r="D173" s="134" t="s">
        <v>685</v>
      </c>
      <c r="E173" s="136">
        <v>12</v>
      </c>
      <c r="F173" s="32">
        <f t="shared" si="2"/>
        <v>5</v>
      </c>
    </row>
    <row r="174" spans="1:6" ht="21" x14ac:dyDescent="0.2">
      <c r="A174" s="134" t="s">
        <v>136</v>
      </c>
      <c r="B174" s="134" t="s">
        <v>175</v>
      </c>
      <c r="C174" s="134" t="s">
        <v>463</v>
      </c>
      <c r="D174" s="134" t="s">
        <v>686</v>
      </c>
      <c r="E174" s="136">
        <v>4</v>
      </c>
      <c r="F174" s="32">
        <f t="shared" si="2"/>
        <v>4</v>
      </c>
    </row>
    <row r="175" spans="1:6" ht="21" x14ac:dyDescent="0.2">
      <c r="A175" s="134" t="s">
        <v>136</v>
      </c>
      <c r="B175" s="134" t="s">
        <v>175</v>
      </c>
      <c r="C175" s="134" t="s">
        <v>463</v>
      </c>
      <c r="D175" s="134" t="s">
        <v>687</v>
      </c>
      <c r="E175" s="136">
        <v>6</v>
      </c>
      <c r="F175" s="32">
        <f t="shared" si="2"/>
        <v>5</v>
      </c>
    </row>
    <row r="176" spans="1:6" ht="21" x14ac:dyDescent="0.2">
      <c r="A176" s="134" t="s">
        <v>136</v>
      </c>
      <c r="B176" s="134" t="s">
        <v>175</v>
      </c>
      <c r="C176" s="134" t="s">
        <v>463</v>
      </c>
      <c r="D176" s="134" t="s">
        <v>688</v>
      </c>
      <c r="E176" s="136">
        <v>6</v>
      </c>
      <c r="F176" s="32">
        <f t="shared" si="2"/>
        <v>5</v>
      </c>
    </row>
    <row r="177" spans="1:6" ht="21" x14ac:dyDescent="0.2">
      <c r="A177" s="134" t="s">
        <v>136</v>
      </c>
      <c r="B177" s="134" t="s">
        <v>175</v>
      </c>
      <c r="C177" s="134" t="s">
        <v>463</v>
      </c>
      <c r="D177" s="134" t="s">
        <v>689</v>
      </c>
      <c r="E177" s="136">
        <v>6</v>
      </c>
      <c r="F177" s="32">
        <f t="shared" si="2"/>
        <v>5</v>
      </c>
    </row>
    <row r="178" spans="1:6" ht="21" x14ac:dyDescent="0.2">
      <c r="A178" s="134" t="s">
        <v>136</v>
      </c>
      <c r="B178" s="134" t="s">
        <v>175</v>
      </c>
      <c r="C178" s="134" t="s">
        <v>463</v>
      </c>
      <c r="D178" s="134" t="s">
        <v>690</v>
      </c>
      <c r="E178" s="136">
        <v>3</v>
      </c>
      <c r="F178" s="32">
        <f t="shared" si="2"/>
        <v>3</v>
      </c>
    </row>
    <row r="179" spans="1:6" ht="21" x14ac:dyDescent="0.2">
      <c r="A179" s="134" t="s">
        <v>136</v>
      </c>
      <c r="B179" s="134" t="s">
        <v>175</v>
      </c>
      <c r="C179" s="134" t="s">
        <v>463</v>
      </c>
      <c r="D179" s="134" t="s">
        <v>691</v>
      </c>
      <c r="E179" s="136">
        <v>3</v>
      </c>
      <c r="F179" s="32">
        <f t="shared" si="2"/>
        <v>3</v>
      </c>
    </row>
    <row r="180" spans="1:6" ht="21" x14ac:dyDescent="0.2">
      <c r="A180" s="134" t="s">
        <v>136</v>
      </c>
      <c r="B180" s="134" t="s">
        <v>176</v>
      </c>
      <c r="C180" s="134" t="s">
        <v>464</v>
      </c>
      <c r="D180" s="134" t="s">
        <v>692</v>
      </c>
      <c r="E180" s="136">
        <v>9</v>
      </c>
      <c r="F180" s="32">
        <f t="shared" si="2"/>
        <v>5</v>
      </c>
    </row>
    <row r="181" spans="1:6" ht="21" x14ac:dyDescent="0.2">
      <c r="A181" s="134" t="s">
        <v>136</v>
      </c>
      <c r="B181" s="134" t="s">
        <v>176</v>
      </c>
      <c r="C181" s="134" t="s">
        <v>464</v>
      </c>
      <c r="D181" s="134" t="s">
        <v>693</v>
      </c>
      <c r="E181" s="136">
        <v>3</v>
      </c>
      <c r="F181" s="32">
        <f t="shared" si="2"/>
        <v>3</v>
      </c>
    </row>
    <row r="182" spans="1:6" ht="21" x14ac:dyDescent="0.2">
      <c r="A182" s="134" t="s">
        <v>136</v>
      </c>
      <c r="B182" s="134" t="s">
        <v>176</v>
      </c>
      <c r="C182" s="134" t="s">
        <v>464</v>
      </c>
      <c r="D182" s="134" t="s">
        <v>694</v>
      </c>
      <c r="E182" s="136">
        <v>3</v>
      </c>
      <c r="F182" s="32">
        <f t="shared" si="2"/>
        <v>3</v>
      </c>
    </row>
    <row r="183" spans="1:6" ht="21" x14ac:dyDescent="0.2">
      <c r="A183" s="134" t="s">
        <v>136</v>
      </c>
      <c r="B183" s="134" t="s">
        <v>176</v>
      </c>
      <c r="C183" s="134" t="s">
        <v>464</v>
      </c>
      <c r="D183" s="134" t="s">
        <v>695</v>
      </c>
      <c r="E183" s="136">
        <v>4</v>
      </c>
      <c r="F183" s="32">
        <f t="shared" si="2"/>
        <v>4</v>
      </c>
    </row>
    <row r="184" spans="1:6" ht="21" x14ac:dyDescent="0.2">
      <c r="A184" s="134" t="s">
        <v>136</v>
      </c>
      <c r="B184" s="134" t="s">
        <v>176</v>
      </c>
      <c r="C184" s="134" t="s">
        <v>464</v>
      </c>
      <c r="D184" s="134" t="s">
        <v>696</v>
      </c>
      <c r="E184" s="136">
        <v>5</v>
      </c>
      <c r="F184" s="32">
        <f t="shared" si="2"/>
        <v>5</v>
      </c>
    </row>
    <row r="185" spans="1:6" ht="21" x14ac:dyDescent="0.2">
      <c r="A185" s="134" t="s">
        <v>136</v>
      </c>
      <c r="B185" s="134" t="s">
        <v>177</v>
      </c>
      <c r="C185" s="134" t="s">
        <v>465</v>
      </c>
      <c r="D185" s="134" t="s">
        <v>1215</v>
      </c>
      <c r="E185" s="137">
        <v>0</v>
      </c>
      <c r="F185" s="32">
        <f t="shared" si="2"/>
        <v>0</v>
      </c>
    </row>
    <row r="186" spans="1:6" ht="21" x14ac:dyDescent="0.2">
      <c r="A186" s="134" t="s">
        <v>136</v>
      </c>
      <c r="B186" s="134" t="s">
        <v>177</v>
      </c>
      <c r="C186" s="134" t="s">
        <v>465</v>
      </c>
      <c r="D186" s="134" t="s">
        <v>647</v>
      </c>
      <c r="E186" s="136">
        <v>25</v>
      </c>
      <c r="F186" s="32">
        <f t="shared" si="2"/>
        <v>5</v>
      </c>
    </row>
    <row r="187" spans="1:6" ht="21" x14ac:dyDescent="0.2">
      <c r="A187" s="134" t="s">
        <v>136</v>
      </c>
      <c r="B187" s="134" t="s">
        <v>177</v>
      </c>
      <c r="C187" s="134" t="s">
        <v>465</v>
      </c>
      <c r="D187" s="134" t="s">
        <v>684</v>
      </c>
      <c r="E187" s="136">
        <v>11</v>
      </c>
      <c r="F187" s="32">
        <f t="shared" si="2"/>
        <v>5</v>
      </c>
    </row>
    <row r="188" spans="1:6" ht="21" x14ac:dyDescent="0.2">
      <c r="A188" s="134" t="s">
        <v>136</v>
      </c>
      <c r="B188" s="134" t="s">
        <v>177</v>
      </c>
      <c r="C188" s="134" t="s">
        <v>465</v>
      </c>
      <c r="D188" s="134" t="s">
        <v>697</v>
      </c>
      <c r="E188" s="136">
        <v>11</v>
      </c>
      <c r="F188" s="32">
        <f t="shared" si="2"/>
        <v>5</v>
      </c>
    </row>
    <row r="189" spans="1:6" ht="21" x14ac:dyDescent="0.2">
      <c r="A189" s="134" t="s">
        <v>136</v>
      </c>
      <c r="B189" s="134" t="s">
        <v>177</v>
      </c>
      <c r="C189" s="134" t="s">
        <v>465</v>
      </c>
      <c r="D189" s="134" t="s">
        <v>698</v>
      </c>
      <c r="E189" s="136">
        <v>12</v>
      </c>
      <c r="F189" s="32">
        <f t="shared" si="2"/>
        <v>5</v>
      </c>
    </row>
    <row r="190" spans="1:6" ht="21" x14ac:dyDescent="0.2">
      <c r="A190" s="134" t="s">
        <v>136</v>
      </c>
      <c r="B190" s="134" t="s">
        <v>177</v>
      </c>
      <c r="C190" s="134" t="s">
        <v>465</v>
      </c>
      <c r="D190" s="134" t="s">
        <v>699</v>
      </c>
      <c r="E190" s="136">
        <v>7</v>
      </c>
      <c r="F190" s="32">
        <f t="shared" si="2"/>
        <v>5</v>
      </c>
    </row>
    <row r="191" spans="1:6" ht="21" x14ac:dyDescent="0.2">
      <c r="A191" s="134" t="s">
        <v>136</v>
      </c>
      <c r="B191" s="134" t="s">
        <v>177</v>
      </c>
      <c r="C191" s="134" t="s">
        <v>465</v>
      </c>
      <c r="D191" s="134" t="s">
        <v>700</v>
      </c>
      <c r="E191" s="136">
        <v>12</v>
      </c>
      <c r="F191" s="32">
        <f t="shared" si="2"/>
        <v>5</v>
      </c>
    </row>
    <row r="192" spans="1:6" ht="21" x14ac:dyDescent="0.2">
      <c r="A192" s="134" t="s">
        <v>136</v>
      </c>
      <c r="B192" s="134" t="s">
        <v>177</v>
      </c>
      <c r="C192" s="134" t="s">
        <v>465</v>
      </c>
      <c r="D192" s="134" t="s">
        <v>701</v>
      </c>
      <c r="E192" s="136">
        <v>5</v>
      </c>
      <c r="F192" s="32">
        <f t="shared" si="2"/>
        <v>5</v>
      </c>
    </row>
    <row r="193" spans="1:6" ht="21" x14ac:dyDescent="0.2">
      <c r="A193" s="134" t="s">
        <v>136</v>
      </c>
      <c r="B193" s="134" t="s">
        <v>177</v>
      </c>
      <c r="C193" s="134" t="s">
        <v>465</v>
      </c>
      <c r="D193" s="134" t="s">
        <v>1216</v>
      </c>
      <c r="E193" s="137">
        <v>0</v>
      </c>
      <c r="F193" s="32">
        <f t="shared" si="2"/>
        <v>0</v>
      </c>
    </row>
    <row r="194" spans="1:6" ht="21" x14ac:dyDescent="0.2">
      <c r="A194" s="134" t="s">
        <v>136</v>
      </c>
      <c r="B194" s="134" t="s">
        <v>178</v>
      </c>
      <c r="C194" s="134" t="s">
        <v>466</v>
      </c>
      <c r="D194" s="134" t="s">
        <v>670</v>
      </c>
      <c r="E194" s="136">
        <v>15</v>
      </c>
      <c r="F194" s="32">
        <f t="shared" si="2"/>
        <v>5</v>
      </c>
    </row>
    <row r="195" spans="1:6" ht="21" x14ac:dyDescent="0.2">
      <c r="A195" s="134" t="s">
        <v>136</v>
      </c>
      <c r="B195" s="134" t="s">
        <v>178</v>
      </c>
      <c r="C195" s="134" t="s">
        <v>466</v>
      </c>
      <c r="D195" s="134" t="s">
        <v>1217</v>
      </c>
      <c r="E195" s="137">
        <v>0</v>
      </c>
      <c r="F195" s="32">
        <f t="shared" ref="F195:F258" si="3">IF(E195=0,0,IF(E195=1,1,IF(E195=2,2,IF(E195=3,3,IF(E195=4,4,5)))))</f>
        <v>0</v>
      </c>
    </row>
    <row r="196" spans="1:6" ht="21" x14ac:dyDescent="0.2">
      <c r="A196" s="134" t="s">
        <v>136</v>
      </c>
      <c r="B196" s="134" t="s">
        <v>178</v>
      </c>
      <c r="C196" s="134" t="s">
        <v>466</v>
      </c>
      <c r="D196" s="134" t="s">
        <v>702</v>
      </c>
      <c r="E196" s="136">
        <v>5</v>
      </c>
      <c r="F196" s="32">
        <f t="shared" si="3"/>
        <v>5</v>
      </c>
    </row>
    <row r="197" spans="1:6" ht="21" x14ac:dyDescent="0.2">
      <c r="A197" s="134" t="s">
        <v>136</v>
      </c>
      <c r="B197" s="134" t="s">
        <v>178</v>
      </c>
      <c r="C197" s="134" t="s">
        <v>466</v>
      </c>
      <c r="D197" s="134" t="s">
        <v>703</v>
      </c>
      <c r="E197" s="136">
        <v>3</v>
      </c>
      <c r="F197" s="32">
        <f t="shared" si="3"/>
        <v>3</v>
      </c>
    </row>
    <row r="198" spans="1:6" ht="21" x14ac:dyDescent="0.2">
      <c r="A198" s="134" t="s">
        <v>136</v>
      </c>
      <c r="B198" s="134" t="s">
        <v>178</v>
      </c>
      <c r="C198" s="134" t="s">
        <v>466</v>
      </c>
      <c r="D198" s="134" t="s">
        <v>704</v>
      </c>
      <c r="E198" s="136">
        <v>3</v>
      </c>
      <c r="F198" s="32">
        <f t="shared" si="3"/>
        <v>3</v>
      </c>
    </row>
    <row r="199" spans="1:6" ht="25.5" x14ac:dyDescent="0.2">
      <c r="A199" s="134" t="s">
        <v>136</v>
      </c>
      <c r="B199" s="134" t="s">
        <v>179</v>
      </c>
      <c r="C199" s="134" t="s">
        <v>467</v>
      </c>
      <c r="D199" s="134" t="s">
        <v>670</v>
      </c>
      <c r="E199" s="136">
        <v>15</v>
      </c>
      <c r="F199" s="32">
        <f t="shared" si="3"/>
        <v>5</v>
      </c>
    </row>
    <row r="200" spans="1:6" ht="25.5" x14ac:dyDescent="0.2">
      <c r="A200" s="134" t="s">
        <v>136</v>
      </c>
      <c r="B200" s="134" t="s">
        <v>179</v>
      </c>
      <c r="C200" s="134" t="s">
        <v>467</v>
      </c>
      <c r="D200" s="134" t="s">
        <v>683</v>
      </c>
      <c r="E200" s="136">
        <v>19</v>
      </c>
      <c r="F200" s="32">
        <f t="shared" si="3"/>
        <v>5</v>
      </c>
    </row>
    <row r="201" spans="1:6" ht="25.5" x14ac:dyDescent="0.2">
      <c r="A201" s="134" t="s">
        <v>136</v>
      </c>
      <c r="B201" s="134" t="s">
        <v>179</v>
      </c>
      <c r="C201" s="134" t="s">
        <v>467</v>
      </c>
      <c r="D201" s="134" t="s">
        <v>647</v>
      </c>
      <c r="E201" s="136">
        <v>25</v>
      </c>
      <c r="F201" s="32">
        <f t="shared" si="3"/>
        <v>5</v>
      </c>
    </row>
    <row r="202" spans="1:6" ht="25.5" x14ac:dyDescent="0.2">
      <c r="A202" s="134" t="s">
        <v>136</v>
      </c>
      <c r="B202" s="134" t="s">
        <v>179</v>
      </c>
      <c r="C202" s="134" t="s">
        <v>467</v>
      </c>
      <c r="D202" s="134" t="s">
        <v>684</v>
      </c>
      <c r="E202" s="136">
        <v>11</v>
      </c>
      <c r="F202" s="32">
        <f t="shared" si="3"/>
        <v>5</v>
      </c>
    </row>
    <row r="203" spans="1:6" ht="25.5" x14ac:dyDescent="0.2">
      <c r="A203" s="134" t="s">
        <v>136</v>
      </c>
      <c r="B203" s="134" t="s">
        <v>179</v>
      </c>
      <c r="C203" s="134" t="s">
        <v>467</v>
      </c>
      <c r="D203" s="134" t="s">
        <v>697</v>
      </c>
      <c r="E203" s="136">
        <v>11</v>
      </c>
      <c r="F203" s="32">
        <f t="shared" si="3"/>
        <v>5</v>
      </c>
    </row>
    <row r="204" spans="1:6" ht="21" x14ac:dyDescent="0.2">
      <c r="A204" s="134" t="s">
        <v>136</v>
      </c>
      <c r="B204" s="134" t="s">
        <v>180</v>
      </c>
      <c r="C204" s="134" t="s">
        <v>705</v>
      </c>
      <c r="D204" s="134" t="s">
        <v>670</v>
      </c>
      <c r="E204" s="136">
        <v>15</v>
      </c>
      <c r="F204" s="32">
        <f t="shared" si="3"/>
        <v>5</v>
      </c>
    </row>
    <row r="205" spans="1:6" ht="21" x14ac:dyDescent="0.2">
      <c r="A205" s="134" t="s">
        <v>136</v>
      </c>
      <c r="B205" s="134" t="s">
        <v>181</v>
      </c>
      <c r="C205" s="134" t="s">
        <v>468</v>
      </c>
      <c r="D205" s="134" t="s">
        <v>683</v>
      </c>
      <c r="E205" s="136">
        <v>19</v>
      </c>
      <c r="F205" s="32">
        <f t="shared" si="3"/>
        <v>5</v>
      </c>
    </row>
    <row r="206" spans="1:6" ht="21" x14ac:dyDescent="0.2">
      <c r="A206" s="134" t="s">
        <v>136</v>
      </c>
      <c r="B206" s="134" t="s">
        <v>182</v>
      </c>
      <c r="C206" s="134" t="s">
        <v>469</v>
      </c>
      <c r="D206" s="134" t="s">
        <v>672</v>
      </c>
      <c r="E206" s="136">
        <v>11</v>
      </c>
      <c r="F206" s="32">
        <f t="shared" si="3"/>
        <v>5</v>
      </c>
    </row>
    <row r="207" spans="1:6" ht="21" x14ac:dyDescent="0.2">
      <c r="A207" s="134" t="s">
        <v>136</v>
      </c>
      <c r="B207" s="134" t="s">
        <v>183</v>
      </c>
      <c r="C207" s="134" t="s">
        <v>470</v>
      </c>
      <c r="D207" s="134" t="s">
        <v>670</v>
      </c>
      <c r="E207" s="136">
        <v>15</v>
      </c>
      <c r="F207" s="32">
        <f t="shared" si="3"/>
        <v>5</v>
      </c>
    </row>
    <row r="208" spans="1:6" ht="21" x14ac:dyDescent="0.2">
      <c r="A208" s="134" t="s">
        <v>136</v>
      </c>
      <c r="B208" s="134" t="s">
        <v>184</v>
      </c>
      <c r="C208" s="134" t="s">
        <v>471</v>
      </c>
      <c r="D208" s="134" t="s">
        <v>672</v>
      </c>
      <c r="E208" s="136">
        <v>11</v>
      </c>
      <c r="F208" s="32">
        <f t="shared" si="3"/>
        <v>5</v>
      </c>
    </row>
    <row r="209" spans="1:6" ht="21" x14ac:dyDescent="0.2">
      <c r="A209" s="134" t="s">
        <v>136</v>
      </c>
      <c r="B209" s="134" t="s">
        <v>185</v>
      </c>
      <c r="C209" s="134" t="s">
        <v>472</v>
      </c>
      <c r="D209" s="134" t="s">
        <v>661</v>
      </c>
      <c r="E209" s="136">
        <v>6</v>
      </c>
      <c r="F209" s="32">
        <f t="shared" si="3"/>
        <v>5</v>
      </c>
    </row>
    <row r="210" spans="1:6" ht="21" x14ac:dyDescent="0.2">
      <c r="A210" s="134" t="s">
        <v>136</v>
      </c>
      <c r="B210" s="134" t="s">
        <v>185</v>
      </c>
      <c r="C210" s="134" t="s">
        <v>472</v>
      </c>
      <c r="D210" s="134" t="s">
        <v>682</v>
      </c>
      <c r="E210" s="136">
        <v>28</v>
      </c>
      <c r="F210" s="32">
        <f t="shared" si="3"/>
        <v>5</v>
      </c>
    </row>
    <row r="211" spans="1:6" ht="21" x14ac:dyDescent="0.2">
      <c r="A211" s="134" t="s">
        <v>136</v>
      </c>
      <c r="B211" s="134" t="s">
        <v>185</v>
      </c>
      <c r="C211" s="134" t="s">
        <v>472</v>
      </c>
      <c r="D211" s="134" t="s">
        <v>683</v>
      </c>
      <c r="E211" s="136">
        <v>19</v>
      </c>
      <c r="F211" s="32">
        <f t="shared" si="3"/>
        <v>5</v>
      </c>
    </row>
    <row r="212" spans="1:6" ht="21" x14ac:dyDescent="0.2">
      <c r="A212" s="134" t="s">
        <v>136</v>
      </c>
      <c r="B212" s="134" t="s">
        <v>185</v>
      </c>
      <c r="C212" s="134" t="s">
        <v>472</v>
      </c>
      <c r="D212" s="134" t="s">
        <v>647</v>
      </c>
      <c r="E212" s="136">
        <v>25</v>
      </c>
      <c r="F212" s="32">
        <f t="shared" si="3"/>
        <v>5</v>
      </c>
    </row>
    <row r="213" spans="1:6" ht="21" x14ac:dyDescent="0.2">
      <c r="A213" s="134" t="s">
        <v>136</v>
      </c>
      <c r="B213" s="134" t="s">
        <v>186</v>
      </c>
      <c r="C213" s="134" t="s">
        <v>473</v>
      </c>
      <c r="D213" s="134" t="s">
        <v>661</v>
      </c>
      <c r="E213" s="136">
        <v>6</v>
      </c>
      <c r="F213" s="32">
        <f t="shared" si="3"/>
        <v>5</v>
      </c>
    </row>
    <row r="214" spans="1:6" ht="21" x14ac:dyDescent="0.2">
      <c r="A214" s="134" t="s">
        <v>136</v>
      </c>
      <c r="B214" s="134" t="s">
        <v>187</v>
      </c>
      <c r="C214" s="134" t="s">
        <v>474</v>
      </c>
      <c r="D214" s="134" t="s">
        <v>675</v>
      </c>
      <c r="E214" s="136">
        <v>10</v>
      </c>
      <c r="F214" s="32">
        <f t="shared" si="3"/>
        <v>5</v>
      </c>
    </row>
    <row r="215" spans="1:6" ht="21" x14ac:dyDescent="0.2">
      <c r="A215" s="134" t="s">
        <v>136</v>
      </c>
      <c r="B215" s="134" t="s">
        <v>188</v>
      </c>
      <c r="C215" s="134" t="s">
        <v>475</v>
      </c>
      <c r="D215" s="134" t="s">
        <v>683</v>
      </c>
      <c r="E215" s="136">
        <v>19</v>
      </c>
      <c r="F215" s="32">
        <f t="shared" si="3"/>
        <v>5</v>
      </c>
    </row>
    <row r="216" spans="1:6" ht="21" x14ac:dyDescent="0.2">
      <c r="A216" s="134" t="s">
        <v>136</v>
      </c>
      <c r="B216" s="134" t="s">
        <v>189</v>
      </c>
      <c r="C216" s="134" t="s">
        <v>476</v>
      </c>
      <c r="D216" s="134" t="s">
        <v>672</v>
      </c>
      <c r="E216" s="136">
        <v>11</v>
      </c>
      <c r="F216" s="32">
        <f t="shared" si="3"/>
        <v>5</v>
      </c>
    </row>
    <row r="217" spans="1:6" ht="21" x14ac:dyDescent="0.2">
      <c r="A217" s="134" t="s">
        <v>136</v>
      </c>
      <c r="B217" s="134" t="s">
        <v>190</v>
      </c>
      <c r="C217" s="134" t="s">
        <v>477</v>
      </c>
      <c r="D217" s="134" t="s">
        <v>670</v>
      </c>
      <c r="E217" s="136">
        <v>15</v>
      </c>
      <c r="F217" s="32">
        <f t="shared" si="3"/>
        <v>5</v>
      </c>
    </row>
    <row r="218" spans="1:6" ht="21" x14ac:dyDescent="0.2">
      <c r="A218" s="134" t="s">
        <v>136</v>
      </c>
      <c r="B218" s="134" t="s">
        <v>190</v>
      </c>
      <c r="C218" s="134" t="s">
        <v>477</v>
      </c>
      <c r="D218" s="134" t="s">
        <v>682</v>
      </c>
      <c r="E218" s="136">
        <v>28</v>
      </c>
      <c r="F218" s="32">
        <f t="shared" si="3"/>
        <v>5</v>
      </c>
    </row>
    <row r="219" spans="1:6" ht="21" x14ac:dyDescent="0.2">
      <c r="A219" s="134" t="s">
        <v>136</v>
      </c>
      <c r="B219" s="134" t="s">
        <v>191</v>
      </c>
      <c r="C219" s="134" t="s">
        <v>478</v>
      </c>
      <c r="D219" s="134" t="s">
        <v>683</v>
      </c>
      <c r="E219" s="136">
        <v>19</v>
      </c>
      <c r="F219" s="32">
        <f t="shared" si="3"/>
        <v>5</v>
      </c>
    </row>
    <row r="220" spans="1:6" ht="21" x14ac:dyDescent="0.2">
      <c r="A220" s="134" t="s">
        <v>136</v>
      </c>
      <c r="B220" s="134" t="s">
        <v>192</v>
      </c>
      <c r="C220" s="134" t="s">
        <v>479</v>
      </c>
      <c r="D220" s="134" t="s">
        <v>670</v>
      </c>
      <c r="E220" s="136">
        <v>15</v>
      </c>
      <c r="F220" s="32">
        <f t="shared" si="3"/>
        <v>5</v>
      </c>
    </row>
    <row r="221" spans="1:6" ht="21" x14ac:dyDescent="0.2">
      <c r="A221" s="134" t="s">
        <v>136</v>
      </c>
      <c r="B221" s="134" t="s">
        <v>192</v>
      </c>
      <c r="C221" s="134" t="s">
        <v>479</v>
      </c>
      <c r="D221" s="134" t="s">
        <v>671</v>
      </c>
      <c r="E221" s="136">
        <v>8</v>
      </c>
      <c r="F221" s="32">
        <f t="shared" si="3"/>
        <v>5</v>
      </c>
    </row>
    <row r="222" spans="1:6" ht="21" x14ac:dyDescent="0.2">
      <c r="A222" s="134" t="s">
        <v>136</v>
      </c>
      <c r="B222" s="134" t="s">
        <v>193</v>
      </c>
      <c r="C222" s="134" t="s">
        <v>480</v>
      </c>
      <c r="D222" s="134" t="s">
        <v>670</v>
      </c>
      <c r="E222" s="136">
        <v>15</v>
      </c>
      <c r="F222" s="32">
        <f t="shared" si="3"/>
        <v>5</v>
      </c>
    </row>
    <row r="223" spans="1:6" ht="21" x14ac:dyDescent="0.2">
      <c r="A223" s="134" t="s">
        <v>136</v>
      </c>
      <c r="B223" s="134" t="s">
        <v>193</v>
      </c>
      <c r="C223" s="134" t="s">
        <v>480</v>
      </c>
      <c r="D223" s="134" t="s">
        <v>671</v>
      </c>
      <c r="E223" s="136">
        <v>8</v>
      </c>
      <c r="F223" s="32">
        <f t="shared" si="3"/>
        <v>5</v>
      </c>
    </row>
    <row r="224" spans="1:6" ht="21" x14ac:dyDescent="0.2">
      <c r="A224" s="134" t="s">
        <v>136</v>
      </c>
      <c r="B224" s="134" t="s">
        <v>194</v>
      </c>
      <c r="C224" s="134" t="s">
        <v>481</v>
      </c>
      <c r="D224" s="134" t="s">
        <v>670</v>
      </c>
      <c r="E224" s="136">
        <v>15</v>
      </c>
      <c r="F224" s="32">
        <f t="shared" si="3"/>
        <v>5</v>
      </c>
    </row>
    <row r="225" spans="1:6" ht="21" x14ac:dyDescent="0.2">
      <c r="A225" s="134" t="s">
        <v>136</v>
      </c>
      <c r="B225" s="134" t="s">
        <v>195</v>
      </c>
      <c r="C225" s="134" t="s">
        <v>482</v>
      </c>
      <c r="D225" s="134" t="s">
        <v>678</v>
      </c>
      <c r="E225" s="136">
        <v>4</v>
      </c>
      <c r="F225" s="32">
        <f t="shared" si="3"/>
        <v>4</v>
      </c>
    </row>
    <row r="226" spans="1:6" ht="21" x14ac:dyDescent="0.2">
      <c r="A226" s="134" t="s">
        <v>136</v>
      </c>
      <c r="B226" s="134" t="s">
        <v>195</v>
      </c>
      <c r="C226" s="134" t="s">
        <v>482</v>
      </c>
      <c r="D226" s="134" t="s">
        <v>679</v>
      </c>
      <c r="E226" s="136">
        <v>11</v>
      </c>
      <c r="F226" s="32">
        <f t="shared" si="3"/>
        <v>5</v>
      </c>
    </row>
    <row r="227" spans="1:6" ht="21" x14ac:dyDescent="0.2">
      <c r="A227" s="134" t="s">
        <v>136</v>
      </c>
      <c r="B227" s="134" t="s">
        <v>195</v>
      </c>
      <c r="C227" s="134" t="s">
        <v>482</v>
      </c>
      <c r="D227" s="134" t="s">
        <v>680</v>
      </c>
      <c r="E227" s="136">
        <v>3</v>
      </c>
      <c r="F227" s="32">
        <f t="shared" si="3"/>
        <v>3</v>
      </c>
    </row>
    <row r="228" spans="1:6" ht="21" x14ac:dyDescent="0.2">
      <c r="A228" s="134" t="s">
        <v>136</v>
      </c>
      <c r="B228" s="134" t="s">
        <v>195</v>
      </c>
      <c r="C228" s="134" t="s">
        <v>482</v>
      </c>
      <c r="D228" s="134" t="s">
        <v>686</v>
      </c>
      <c r="E228" s="136">
        <v>4</v>
      </c>
      <c r="F228" s="32">
        <f t="shared" si="3"/>
        <v>4</v>
      </c>
    </row>
    <row r="229" spans="1:6" ht="21" x14ac:dyDescent="0.2">
      <c r="A229" s="134" t="s">
        <v>136</v>
      </c>
      <c r="B229" s="134" t="s">
        <v>195</v>
      </c>
      <c r="C229" s="134" t="s">
        <v>482</v>
      </c>
      <c r="D229" s="134" t="s">
        <v>697</v>
      </c>
      <c r="E229" s="136">
        <v>11</v>
      </c>
      <c r="F229" s="32">
        <f t="shared" si="3"/>
        <v>5</v>
      </c>
    </row>
    <row r="230" spans="1:6" ht="21" x14ac:dyDescent="0.2">
      <c r="A230" s="134" t="s">
        <v>136</v>
      </c>
      <c r="B230" s="134" t="s">
        <v>196</v>
      </c>
      <c r="C230" s="134" t="s">
        <v>483</v>
      </c>
      <c r="D230" s="134" t="s">
        <v>678</v>
      </c>
      <c r="E230" s="136">
        <v>4</v>
      </c>
      <c r="F230" s="32">
        <f t="shared" si="3"/>
        <v>4</v>
      </c>
    </row>
    <row r="231" spans="1:6" ht="21" x14ac:dyDescent="0.2">
      <c r="A231" s="134" t="s">
        <v>136</v>
      </c>
      <c r="B231" s="134" t="s">
        <v>196</v>
      </c>
      <c r="C231" s="134" t="s">
        <v>483</v>
      </c>
      <c r="D231" s="134" t="s">
        <v>684</v>
      </c>
      <c r="E231" s="136">
        <v>11</v>
      </c>
      <c r="F231" s="32">
        <f t="shared" si="3"/>
        <v>5</v>
      </c>
    </row>
    <row r="232" spans="1:6" ht="21" x14ac:dyDescent="0.2">
      <c r="A232" s="134" t="s">
        <v>136</v>
      </c>
      <c r="B232" s="134" t="s">
        <v>196</v>
      </c>
      <c r="C232" s="134" t="s">
        <v>483</v>
      </c>
      <c r="D232" s="134" t="s">
        <v>697</v>
      </c>
      <c r="E232" s="136">
        <v>11</v>
      </c>
      <c r="F232" s="32">
        <f t="shared" si="3"/>
        <v>5</v>
      </c>
    </row>
    <row r="233" spans="1:6" ht="21" x14ac:dyDescent="0.2">
      <c r="A233" s="134" t="s">
        <v>136</v>
      </c>
      <c r="B233" s="134" t="s">
        <v>197</v>
      </c>
      <c r="C233" s="134" t="s">
        <v>484</v>
      </c>
      <c r="D233" s="134" t="s">
        <v>647</v>
      </c>
      <c r="E233" s="136">
        <v>25</v>
      </c>
      <c r="F233" s="32">
        <f t="shared" si="3"/>
        <v>5</v>
      </c>
    </row>
    <row r="234" spans="1:6" ht="21" x14ac:dyDescent="0.2">
      <c r="A234" s="134" t="s">
        <v>136</v>
      </c>
      <c r="B234" s="134" t="s">
        <v>197</v>
      </c>
      <c r="C234" s="134" t="s">
        <v>484</v>
      </c>
      <c r="D234" s="134" t="s">
        <v>684</v>
      </c>
      <c r="E234" s="136">
        <v>11</v>
      </c>
      <c r="F234" s="32">
        <f t="shared" si="3"/>
        <v>5</v>
      </c>
    </row>
    <row r="235" spans="1:6" ht="21" x14ac:dyDescent="0.2">
      <c r="A235" s="134" t="s">
        <v>136</v>
      </c>
      <c r="B235" s="134" t="s">
        <v>198</v>
      </c>
      <c r="C235" s="134" t="s">
        <v>485</v>
      </c>
      <c r="D235" s="134" t="s">
        <v>647</v>
      </c>
      <c r="E235" s="136">
        <v>25</v>
      </c>
      <c r="F235" s="32">
        <f t="shared" si="3"/>
        <v>5</v>
      </c>
    </row>
    <row r="236" spans="1:6" ht="21" x14ac:dyDescent="0.2">
      <c r="A236" s="134" t="s">
        <v>136</v>
      </c>
      <c r="B236" s="134" t="s">
        <v>198</v>
      </c>
      <c r="C236" s="134" t="s">
        <v>485</v>
      </c>
      <c r="D236" s="134" t="s">
        <v>684</v>
      </c>
      <c r="E236" s="136">
        <v>11</v>
      </c>
      <c r="F236" s="32">
        <f t="shared" si="3"/>
        <v>5</v>
      </c>
    </row>
    <row r="237" spans="1:6" ht="21" x14ac:dyDescent="0.2">
      <c r="A237" s="134" t="s">
        <v>136</v>
      </c>
      <c r="B237" s="134" t="s">
        <v>1218</v>
      </c>
      <c r="C237" s="134" t="s">
        <v>1219</v>
      </c>
      <c r="D237" s="134" t="s">
        <v>675</v>
      </c>
      <c r="E237" s="137">
        <v>0</v>
      </c>
      <c r="F237" s="32">
        <f t="shared" si="3"/>
        <v>0</v>
      </c>
    </row>
    <row r="238" spans="1:6" ht="21" x14ac:dyDescent="0.2">
      <c r="A238" s="134" t="s">
        <v>136</v>
      </c>
      <c r="B238" s="134" t="s">
        <v>1220</v>
      </c>
      <c r="C238" s="134" t="s">
        <v>1221</v>
      </c>
      <c r="D238" s="134" t="s">
        <v>682</v>
      </c>
      <c r="E238" s="137">
        <v>0</v>
      </c>
      <c r="F238" s="32">
        <f t="shared" si="3"/>
        <v>0</v>
      </c>
    </row>
    <row r="239" spans="1:6" ht="25.5" x14ac:dyDescent="0.2">
      <c r="A239" s="134" t="s">
        <v>537</v>
      </c>
      <c r="B239" s="134" t="s">
        <v>199</v>
      </c>
      <c r="C239" s="134" t="s">
        <v>486</v>
      </c>
      <c r="D239" s="134" t="s">
        <v>706</v>
      </c>
      <c r="E239" s="136">
        <v>4</v>
      </c>
      <c r="F239" s="32">
        <f t="shared" si="3"/>
        <v>4</v>
      </c>
    </row>
    <row r="240" spans="1:6" ht="25.5" x14ac:dyDescent="0.2">
      <c r="A240" s="134" t="s">
        <v>537</v>
      </c>
      <c r="B240" s="134" t="s">
        <v>199</v>
      </c>
      <c r="C240" s="134" t="s">
        <v>486</v>
      </c>
      <c r="D240" s="134" t="s">
        <v>1222</v>
      </c>
      <c r="E240" s="137">
        <v>0</v>
      </c>
      <c r="F240" s="32">
        <f t="shared" si="3"/>
        <v>0</v>
      </c>
    </row>
    <row r="241" spans="1:6" ht="25.5" x14ac:dyDescent="0.2">
      <c r="A241" s="134" t="s">
        <v>537</v>
      </c>
      <c r="B241" s="134" t="s">
        <v>199</v>
      </c>
      <c r="C241" s="134" t="s">
        <v>486</v>
      </c>
      <c r="D241" s="134" t="s">
        <v>707</v>
      </c>
      <c r="E241" s="136">
        <v>6</v>
      </c>
      <c r="F241" s="32">
        <f t="shared" si="3"/>
        <v>5</v>
      </c>
    </row>
    <row r="242" spans="1:6" ht="25.5" x14ac:dyDescent="0.2">
      <c r="A242" s="134" t="s">
        <v>537</v>
      </c>
      <c r="B242" s="134" t="s">
        <v>199</v>
      </c>
      <c r="C242" s="134" t="s">
        <v>486</v>
      </c>
      <c r="D242" s="134" t="s">
        <v>708</v>
      </c>
      <c r="E242" s="136">
        <v>1</v>
      </c>
      <c r="F242" s="32">
        <f t="shared" si="3"/>
        <v>1</v>
      </c>
    </row>
    <row r="243" spans="1:6" ht="25.5" x14ac:dyDescent="0.2">
      <c r="A243" s="134" t="s">
        <v>537</v>
      </c>
      <c r="B243" s="134" t="s">
        <v>199</v>
      </c>
      <c r="C243" s="134" t="s">
        <v>486</v>
      </c>
      <c r="D243" s="134" t="s">
        <v>709</v>
      </c>
      <c r="E243" s="136">
        <v>2</v>
      </c>
      <c r="F243" s="32">
        <f t="shared" si="3"/>
        <v>2</v>
      </c>
    </row>
    <row r="244" spans="1:6" ht="25.5" x14ac:dyDescent="0.2">
      <c r="A244" s="134" t="s">
        <v>537</v>
      </c>
      <c r="B244" s="134" t="s">
        <v>199</v>
      </c>
      <c r="C244" s="134" t="s">
        <v>486</v>
      </c>
      <c r="D244" s="134" t="s">
        <v>710</v>
      </c>
      <c r="E244" s="136">
        <v>30</v>
      </c>
      <c r="F244" s="32">
        <f t="shared" si="3"/>
        <v>5</v>
      </c>
    </row>
    <row r="245" spans="1:6" ht="25.5" x14ac:dyDescent="0.2">
      <c r="A245" s="134" t="s">
        <v>537</v>
      </c>
      <c r="B245" s="134" t="s">
        <v>199</v>
      </c>
      <c r="C245" s="134" t="s">
        <v>486</v>
      </c>
      <c r="D245" s="134" t="s">
        <v>711</v>
      </c>
      <c r="E245" s="136">
        <v>3</v>
      </c>
      <c r="F245" s="32">
        <f t="shared" si="3"/>
        <v>3</v>
      </c>
    </row>
    <row r="246" spans="1:6" ht="25.5" x14ac:dyDescent="0.2">
      <c r="A246" s="134" t="s">
        <v>537</v>
      </c>
      <c r="B246" s="134" t="s">
        <v>199</v>
      </c>
      <c r="C246" s="134" t="s">
        <v>486</v>
      </c>
      <c r="D246" s="134" t="s">
        <v>712</v>
      </c>
      <c r="E246" s="136">
        <v>3</v>
      </c>
      <c r="F246" s="32">
        <f t="shared" si="3"/>
        <v>3</v>
      </c>
    </row>
    <row r="247" spans="1:6" ht="25.5" x14ac:dyDescent="0.2">
      <c r="A247" s="134" t="s">
        <v>537</v>
      </c>
      <c r="B247" s="134" t="s">
        <v>199</v>
      </c>
      <c r="C247" s="134" t="s">
        <v>486</v>
      </c>
      <c r="D247" s="134" t="s">
        <v>713</v>
      </c>
      <c r="E247" s="136">
        <v>3</v>
      </c>
      <c r="F247" s="32">
        <f t="shared" si="3"/>
        <v>3</v>
      </c>
    </row>
    <row r="248" spans="1:6" ht="25.5" x14ac:dyDescent="0.2">
      <c r="A248" s="134" t="s">
        <v>537</v>
      </c>
      <c r="B248" s="134" t="s">
        <v>199</v>
      </c>
      <c r="C248" s="134" t="s">
        <v>486</v>
      </c>
      <c r="D248" s="134" t="s">
        <v>714</v>
      </c>
      <c r="E248" s="136">
        <v>6</v>
      </c>
      <c r="F248" s="32">
        <f t="shared" si="3"/>
        <v>5</v>
      </c>
    </row>
    <row r="249" spans="1:6" ht="25.5" x14ac:dyDescent="0.2">
      <c r="A249" s="134" t="s">
        <v>537</v>
      </c>
      <c r="B249" s="134" t="s">
        <v>199</v>
      </c>
      <c r="C249" s="134" t="s">
        <v>486</v>
      </c>
      <c r="D249" s="134" t="s">
        <v>715</v>
      </c>
      <c r="E249" s="136">
        <v>3</v>
      </c>
      <c r="F249" s="32">
        <f t="shared" si="3"/>
        <v>3</v>
      </c>
    </row>
    <row r="250" spans="1:6" ht="25.5" x14ac:dyDescent="0.2">
      <c r="A250" s="134" t="s">
        <v>537</v>
      </c>
      <c r="B250" s="134" t="s">
        <v>199</v>
      </c>
      <c r="C250" s="134" t="s">
        <v>486</v>
      </c>
      <c r="D250" s="134" t="s">
        <v>716</v>
      </c>
      <c r="E250" s="136">
        <v>3</v>
      </c>
      <c r="F250" s="32">
        <f t="shared" si="3"/>
        <v>3</v>
      </c>
    </row>
    <row r="251" spans="1:6" ht="25.5" x14ac:dyDescent="0.2">
      <c r="A251" s="134" t="s">
        <v>537</v>
      </c>
      <c r="B251" s="134" t="s">
        <v>199</v>
      </c>
      <c r="C251" s="134" t="s">
        <v>486</v>
      </c>
      <c r="D251" s="134" t="s">
        <v>717</v>
      </c>
      <c r="E251" s="136">
        <v>7</v>
      </c>
      <c r="F251" s="32">
        <f t="shared" si="3"/>
        <v>5</v>
      </c>
    </row>
    <row r="252" spans="1:6" ht="25.5" x14ac:dyDescent="0.2">
      <c r="A252" s="134" t="s">
        <v>537</v>
      </c>
      <c r="B252" s="134" t="s">
        <v>199</v>
      </c>
      <c r="C252" s="134" t="s">
        <v>486</v>
      </c>
      <c r="D252" s="134" t="s">
        <v>718</v>
      </c>
      <c r="E252" s="136">
        <v>3</v>
      </c>
      <c r="F252" s="32">
        <f t="shared" si="3"/>
        <v>3</v>
      </c>
    </row>
    <row r="253" spans="1:6" ht="25.5" x14ac:dyDescent="0.2">
      <c r="A253" s="134" t="s">
        <v>537</v>
      </c>
      <c r="B253" s="134" t="s">
        <v>199</v>
      </c>
      <c r="C253" s="134" t="s">
        <v>486</v>
      </c>
      <c r="D253" s="134" t="s">
        <v>719</v>
      </c>
      <c r="E253" s="136">
        <v>3</v>
      </c>
      <c r="F253" s="32">
        <f t="shared" si="3"/>
        <v>3</v>
      </c>
    </row>
    <row r="254" spans="1:6" ht="25.5" x14ac:dyDescent="0.2">
      <c r="A254" s="134" t="s">
        <v>537</v>
      </c>
      <c r="B254" s="134" t="s">
        <v>199</v>
      </c>
      <c r="C254" s="134" t="s">
        <v>486</v>
      </c>
      <c r="D254" s="134" t="s">
        <v>720</v>
      </c>
      <c r="E254" s="136">
        <v>5</v>
      </c>
      <c r="F254" s="32">
        <f t="shared" si="3"/>
        <v>5</v>
      </c>
    </row>
    <row r="255" spans="1:6" ht="25.5" x14ac:dyDescent="0.2">
      <c r="A255" s="134" t="s">
        <v>537</v>
      </c>
      <c r="B255" s="134" t="s">
        <v>199</v>
      </c>
      <c r="C255" s="134" t="s">
        <v>486</v>
      </c>
      <c r="D255" s="134" t="s">
        <v>721</v>
      </c>
      <c r="E255" s="136">
        <v>6</v>
      </c>
      <c r="F255" s="32">
        <f t="shared" si="3"/>
        <v>5</v>
      </c>
    </row>
    <row r="256" spans="1:6" ht="25.5" x14ac:dyDescent="0.2">
      <c r="A256" s="134" t="s">
        <v>537</v>
      </c>
      <c r="B256" s="134" t="s">
        <v>199</v>
      </c>
      <c r="C256" s="134" t="s">
        <v>486</v>
      </c>
      <c r="D256" s="134" t="s">
        <v>722</v>
      </c>
      <c r="E256" s="136">
        <v>3</v>
      </c>
      <c r="F256" s="32">
        <f t="shared" si="3"/>
        <v>3</v>
      </c>
    </row>
    <row r="257" spans="1:6" ht="25.5" x14ac:dyDescent="0.2">
      <c r="A257" s="134" t="s">
        <v>537</v>
      </c>
      <c r="B257" s="134" t="s">
        <v>199</v>
      </c>
      <c r="C257" s="134" t="s">
        <v>486</v>
      </c>
      <c r="D257" s="134" t="s">
        <v>723</v>
      </c>
      <c r="E257" s="136">
        <v>3</v>
      </c>
      <c r="F257" s="32">
        <f t="shared" si="3"/>
        <v>3</v>
      </c>
    </row>
    <row r="258" spans="1:6" ht="25.5" x14ac:dyDescent="0.2">
      <c r="A258" s="134" t="s">
        <v>537</v>
      </c>
      <c r="B258" s="134" t="s">
        <v>199</v>
      </c>
      <c r="C258" s="134" t="s">
        <v>486</v>
      </c>
      <c r="D258" s="134" t="s">
        <v>724</v>
      </c>
      <c r="E258" s="136">
        <v>3</v>
      </c>
      <c r="F258" s="32">
        <f t="shared" si="3"/>
        <v>3</v>
      </c>
    </row>
    <row r="259" spans="1:6" ht="25.5" x14ac:dyDescent="0.2">
      <c r="A259" s="134" t="s">
        <v>537</v>
      </c>
      <c r="B259" s="134" t="s">
        <v>199</v>
      </c>
      <c r="C259" s="134" t="s">
        <v>486</v>
      </c>
      <c r="D259" s="134" t="s">
        <v>725</v>
      </c>
      <c r="E259" s="136">
        <v>3</v>
      </c>
      <c r="F259" s="32">
        <f t="shared" ref="F259:F322" si="4">IF(E259=0,0,IF(E259=1,1,IF(E259=2,2,IF(E259=3,3,IF(E259=4,4,5)))))</f>
        <v>3</v>
      </c>
    </row>
    <row r="260" spans="1:6" ht="25.5" x14ac:dyDescent="0.2">
      <c r="A260" s="134" t="s">
        <v>537</v>
      </c>
      <c r="B260" s="134" t="s">
        <v>200</v>
      </c>
      <c r="C260" s="134" t="s">
        <v>487</v>
      </c>
      <c r="D260" s="134" t="s">
        <v>726</v>
      </c>
      <c r="E260" s="136">
        <v>20</v>
      </c>
      <c r="F260" s="32">
        <f t="shared" si="4"/>
        <v>5</v>
      </c>
    </row>
    <row r="261" spans="1:6" ht="25.5" x14ac:dyDescent="0.2">
      <c r="A261" s="134" t="s">
        <v>537</v>
      </c>
      <c r="B261" s="134" t="s">
        <v>200</v>
      </c>
      <c r="C261" s="134" t="s">
        <v>487</v>
      </c>
      <c r="D261" s="134" t="s">
        <v>727</v>
      </c>
      <c r="E261" s="136">
        <v>12</v>
      </c>
      <c r="F261" s="32">
        <f t="shared" si="4"/>
        <v>5</v>
      </c>
    </row>
    <row r="262" spans="1:6" ht="25.5" x14ac:dyDescent="0.2">
      <c r="A262" s="134" t="s">
        <v>537</v>
      </c>
      <c r="B262" s="134" t="s">
        <v>200</v>
      </c>
      <c r="C262" s="134" t="s">
        <v>487</v>
      </c>
      <c r="D262" s="134" t="s">
        <v>728</v>
      </c>
      <c r="E262" s="136">
        <v>4</v>
      </c>
      <c r="F262" s="32">
        <f t="shared" si="4"/>
        <v>4</v>
      </c>
    </row>
    <row r="263" spans="1:6" ht="25.5" x14ac:dyDescent="0.2">
      <c r="A263" s="134" t="s">
        <v>537</v>
      </c>
      <c r="B263" s="134" t="s">
        <v>200</v>
      </c>
      <c r="C263" s="134" t="s">
        <v>487</v>
      </c>
      <c r="D263" s="134" t="s">
        <v>729</v>
      </c>
      <c r="E263" s="136">
        <v>5</v>
      </c>
      <c r="F263" s="32">
        <f t="shared" si="4"/>
        <v>5</v>
      </c>
    </row>
    <row r="264" spans="1:6" ht="25.5" x14ac:dyDescent="0.2">
      <c r="A264" s="134" t="s">
        <v>537</v>
      </c>
      <c r="B264" s="134" t="s">
        <v>200</v>
      </c>
      <c r="C264" s="134" t="s">
        <v>487</v>
      </c>
      <c r="D264" s="134" t="s">
        <v>730</v>
      </c>
      <c r="E264" s="136">
        <v>5</v>
      </c>
      <c r="F264" s="32">
        <f t="shared" si="4"/>
        <v>5</v>
      </c>
    </row>
    <row r="265" spans="1:6" ht="25.5" x14ac:dyDescent="0.2">
      <c r="A265" s="134" t="s">
        <v>537</v>
      </c>
      <c r="B265" s="134" t="s">
        <v>200</v>
      </c>
      <c r="C265" s="134" t="s">
        <v>487</v>
      </c>
      <c r="D265" s="134" t="s">
        <v>731</v>
      </c>
      <c r="E265" s="136">
        <v>3</v>
      </c>
      <c r="F265" s="32">
        <f t="shared" si="4"/>
        <v>3</v>
      </c>
    </row>
    <row r="266" spans="1:6" ht="25.5" x14ac:dyDescent="0.2">
      <c r="A266" s="134" t="s">
        <v>537</v>
      </c>
      <c r="B266" s="134" t="s">
        <v>200</v>
      </c>
      <c r="C266" s="134" t="s">
        <v>487</v>
      </c>
      <c r="D266" s="134" t="s">
        <v>732</v>
      </c>
      <c r="E266" s="136">
        <v>6</v>
      </c>
      <c r="F266" s="32">
        <f t="shared" si="4"/>
        <v>5</v>
      </c>
    </row>
    <row r="267" spans="1:6" ht="25.5" x14ac:dyDescent="0.2">
      <c r="A267" s="134" t="s">
        <v>537</v>
      </c>
      <c r="B267" s="134" t="s">
        <v>200</v>
      </c>
      <c r="C267" s="134" t="s">
        <v>487</v>
      </c>
      <c r="D267" s="134" t="s">
        <v>733</v>
      </c>
      <c r="E267" s="136">
        <v>15</v>
      </c>
      <c r="F267" s="32">
        <f t="shared" si="4"/>
        <v>5</v>
      </c>
    </row>
    <row r="268" spans="1:6" ht="25.5" x14ac:dyDescent="0.2">
      <c r="A268" s="134" t="s">
        <v>537</v>
      </c>
      <c r="B268" s="134" t="s">
        <v>200</v>
      </c>
      <c r="C268" s="134" t="s">
        <v>487</v>
      </c>
      <c r="D268" s="134" t="s">
        <v>734</v>
      </c>
      <c r="E268" s="136">
        <v>19</v>
      </c>
      <c r="F268" s="32">
        <f t="shared" si="4"/>
        <v>5</v>
      </c>
    </row>
    <row r="269" spans="1:6" ht="25.5" x14ac:dyDescent="0.2">
      <c r="A269" s="134" t="s">
        <v>537</v>
      </c>
      <c r="B269" s="134" t="s">
        <v>200</v>
      </c>
      <c r="C269" s="134" t="s">
        <v>487</v>
      </c>
      <c r="D269" s="134" t="s">
        <v>735</v>
      </c>
      <c r="E269" s="136">
        <v>3</v>
      </c>
      <c r="F269" s="32">
        <f t="shared" si="4"/>
        <v>3</v>
      </c>
    </row>
    <row r="270" spans="1:6" ht="25.5" x14ac:dyDescent="0.2">
      <c r="A270" s="134" t="s">
        <v>537</v>
      </c>
      <c r="B270" s="134" t="s">
        <v>200</v>
      </c>
      <c r="C270" s="134" t="s">
        <v>487</v>
      </c>
      <c r="D270" s="134" t="s">
        <v>736</v>
      </c>
      <c r="E270" s="136">
        <v>5</v>
      </c>
      <c r="F270" s="32">
        <f t="shared" si="4"/>
        <v>5</v>
      </c>
    </row>
    <row r="271" spans="1:6" ht="25.5" x14ac:dyDescent="0.2">
      <c r="A271" s="134" t="s">
        <v>537</v>
      </c>
      <c r="B271" s="134" t="s">
        <v>200</v>
      </c>
      <c r="C271" s="134" t="s">
        <v>487</v>
      </c>
      <c r="D271" s="134" t="s">
        <v>737</v>
      </c>
      <c r="E271" s="136">
        <v>6</v>
      </c>
      <c r="F271" s="32">
        <f t="shared" si="4"/>
        <v>5</v>
      </c>
    </row>
    <row r="272" spans="1:6" ht="25.5" x14ac:dyDescent="0.2">
      <c r="A272" s="134" t="s">
        <v>537</v>
      </c>
      <c r="B272" s="134" t="s">
        <v>200</v>
      </c>
      <c r="C272" s="134" t="s">
        <v>487</v>
      </c>
      <c r="D272" s="134" t="s">
        <v>738</v>
      </c>
      <c r="E272" s="136">
        <v>5</v>
      </c>
      <c r="F272" s="32">
        <f t="shared" si="4"/>
        <v>5</v>
      </c>
    </row>
    <row r="273" spans="1:6" ht="25.5" x14ac:dyDescent="0.2">
      <c r="A273" s="134" t="s">
        <v>537</v>
      </c>
      <c r="B273" s="134" t="s">
        <v>200</v>
      </c>
      <c r="C273" s="134" t="s">
        <v>487</v>
      </c>
      <c r="D273" s="134" t="s">
        <v>739</v>
      </c>
      <c r="E273" s="136">
        <v>10</v>
      </c>
      <c r="F273" s="32">
        <f t="shared" si="4"/>
        <v>5</v>
      </c>
    </row>
    <row r="274" spans="1:6" ht="25.5" x14ac:dyDescent="0.2">
      <c r="A274" s="134" t="s">
        <v>537</v>
      </c>
      <c r="B274" s="134" t="s">
        <v>200</v>
      </c>
      <c r="C274" s="134" t="s">
        <v>487</v>
      </c>
      <c r="D274" s="134" t="s">
        <v>740</v>
      </c>
      <c r="E274" s="136">
        <v>6</v>
      </c>
      <c r="F274" s="32">
        <f t="shared" si="4"/>
        <v>5</v>
      </c>
    </row>
    <row r="275" spans="1:6" ht="25.5" x14ac:dyDescent="0.2">
      <c r="A275" s="134" t="s">
        <v>537</v>
      </c>
      <c r="B275" s="134" t="s">
        <v>200</v>
      </c>
      <c r="C275" s="134" t="s">
        <v>487</v>
      </c>
      <c r="D275" s="134" t="s">
        <v>741</v>
      </c>
      <c r="E275" s="136">
        <v>11</v>
      </c>
      <c r="F275" s="32">
        <f t="shared" si="4"/>
        <v>5</v>
      </c>
    </row>
    <row r="276" spans="1:6" ht="25.5" x14ac:dyDescent="0.2">
      <c r="A276" s="134" t="s">
        <v>537</v>
      </c>
      <c r="B276" s="134" t="s">
        <v>200</v>
      </c>
      <c r="C276" s="134" t="s">
        <v>487</v>
      </c>
      <c r="D276" s="134" t="s">
        <v>742</v>
      </c>
      <c r="E276" s="136">
        <v>6</v>
      </c>
      <c r="F276" s="32">
        <f t="shared" si="4"/>
        <v>5</v>
      </c>
    </row>
    <row r="277" spans="1:6" ht="25.5" x14ac:dyDescent="0.2">
      <c r="A277" s="134" t="s">
        <v>537</v>
      </c>
      <c r="B277" s="134" t="s">
        <v>201</v>
      </c>
      <c r="C277" s="134" t="s">
        <v>488</v>
      </c>
      <c r="D277" s="134" t="s">
        <v>743</v>
      </c>
      <c r="E277" s="136">
        <v>13</v>
      </c>
      <c r="F277" s="32">
        <f t="shared" si="4"/>
        <v>5</v>
      </c>
    </row>
    <row r="278" spans="1:6" ht="25.5" x14ac:dyDescent="0.2">
      <c r="A278" s="134" t="s">
        <v>537</v>
      </c>
      <c r="B278" s="134" t="s">
        <v>201</v>
      </c>
      <c r="C278" s="134" t="s">
        <v>488</v>
      </c>
      <c r="D278" s="134" t="s">
        <v>744</v>
      </c>
      <c r="E278" s="136">
        <v>3</v>
      </c>
      <c r="F278" s="32">
        <f t="shared" si="4"/>
        <v>3</v>
      </c>
    </row>
    <row r="279" spans="1:6" ht="25.5" x14ac:dyDescent="0.2">
      <c r="A279" s="134" t="s">
        <v>537</v>
      </c>
      <c r="B279" s="134" t="s">
        <v>201</v>
      </c>
      <c r="C279" s="134" t="s">
        <v>488</v>
      </c>
      <c r="D279" s="134" t="s">
        <v>745</v>
      </c>
      <c r="E279" s="136">
        <v>10</v>
      </c>
      <c r="F279" s="32">
        <f t="shared" si="4"/>
        <v>5</v>
      </c>
    </row>
    <row r="280" spans="1:6" ht="25.5" x14ac:dyDescent="0.2">
      <c r="A280" s="134" t="s">
        <v>537</v>
      </c>
      <c r="B280" s="134" t="s">
        <v>201</v>
      </c>
      <c r="C280" s="134" t="s">
        <v>488</v>
      </c>
      <c r="D280" s="134" t="s">
        <v>746</v>
      </c>
      <c r="E280" s="136">
        <v>6</v>
      </c>
      <c r="F280" s="32">
        <f t="shared" si="4"/>
        <v>5</v>
      </c>
    </row>
    <row r="281" spans="1:6" ht="25.5" x14ac:dyDescent="0.2">
      <c r="A281" s="134" t="s">
        <v>537</v>
      </c>
      <c r="B281" s="134" t="s">
        <v>201</v>
      </c>
      <c r="C281" s="134" t="s">
        <v>488</v>
      </c>
      <c r="D281" s="134" t="s">
        <v>747</v>
      </c>
      <c r="E281" s="136">
        <v>12</v>
      </c>
      <c r="F281" s="32">
        <f t="shared" si="4"/>
        <v>5</v>
      </c>
    </row>
    <row r="282" spans="1:6" ht="25.5" x14ac:dyDescent="0.2">
      <c r="A282" s="134" t="s">
        <v>537</v>
      </c>
      <c r="B282" s="134" t="s">
        <v>201</v>
      </c>
      <c r="C282" s="134" t="s">
        <v>488</v>
      </c>
      <c r="D282" s="134" t="s">
        <v>748</v>
      </c>
      <c r="E282" s="136">
        <v>3</v>
      </c>
      <c r="F282" s="32">
        <f t="shared" si="4"/>
        <v>3</v>
      </c>
    </row>
    <row r="283" spans="1:6" ht="25.5" x14ac:dyDescent="0.2">
      <c r="A283" s="134" t="s">
        <v>537</v>
      </c>
      <c r="B283" s="134" t="s">
        <v>201</v>
      </c>
      <c r="C283" s="134" t="s">
        <v>488</v>
      </c>
      <c r="D283" s="134" t="s">
        <v>749</v>
      </c>
      <c r="E283" s="136">
        <v>6</v>
      </c>
      <c r="F283" s="32">
        <f t="shared" si="4"/>
        <v>5</v>
      </c>
    </row>
    <row r="284" spans="1:6" ht="25.5" x14ac:dyDescent="0.2">
      <c r="A284" s="134" t="s">
        <v>537</v>
      </c>
      <c r="B284" s="134" t="s">
        <v>201</v>
      </c>
      <c r="C284" s="134" t="s">
        <v>488</v>
      </c>
      <c r="D284" s="134" t="s">
        <v>750</v>
      </c>
      <c r="E284" s="136">
        <v>8</v>
      </c>
      <c r="F284" s="32">
        <f t="shared" si="4"/>
        <v>5</v>
      </c>
    </row>
    <row r="285" spans="1:6" ht="25.5" x14ac:dyDescent="0.2">
      <c r="A285" s="134" t="s">
        <v>537</v>
      </c>
      <c r="B285" s="134" t="s">
        <v>201</v>
      </c>
      <c r="C285" s="134" t="s">
        <v>488</v>
      </c>
      <c r="D285" s="134" t="s">
        <v>751</v>
      </c>
      <c r="E285" s="136">
        <v>5</v>
      </c>
      <c r="F285" s="32">
        <f t="shared" si="4"/>
        <v>5</v>
      </c>
    </row>
    <row r="286" spans="1:6" ht="25.5" x14ac:dyDescent="0.2">
      <c r="A286" s="134" t="s">
        <v>537</v>
      </c>
      <c r="B286" s="134" t="s">
        <v>201</v>
      </c>
      <c r="C286" s="134" t="s">
        <v>488</v>
      </c>
      <c r="D286" s="134" t="s">
        <v>752</v>
      </c>
      <c r="E286" s="136">
        <v>8</v>
      </c>
      <c r="F286" s="32">
        <f t="shared" si="4"/>
        <v>5</v>
      </c>
    </row>
    <row r="287" spans="1:6" ht="25.5" x14ac:dyDescent="0.2">
      <c r="A287" s="134" t="s">
        <v>537</v>
      </c>
      <c r="B287" s="134" t="s">
        <v>202</v>
      </c>
      <c r="C287" s="134" t="s">
        <v>489</v>
      </c>
      <c r="D287" s="134" t="s">
        <v>753</v>
      </c>
      <c r="E287" s="136">
        <v>4</v>
      </c>
      <c r="F287" s="32">
        <f t="shared" si="4"/>
        <v>4</v>
      </c>
    </row>
    <row r="288" spans="1:6" ht="25.5" x14ac:dyDescent="0.2">
      <c r="A288" s="134" t="s">
        <v>537</v>
      </c>
      <c r="B288" s="134" t="s">
        <v>202</v>
      </c>
      <c r="C288" s="134" t="s">
        <v>489</v>
      </c>
      <c r="D288" s="134" t="s">
        <v>754</v>
      </c>
      <c r="E288" s="136">
        <v>8</v>
      </c>
      <c r="F288" s="32">
        <f t="shared" si="4"/>
        <v>5</v>
      </c>
    </row>
    <row r="289" spans="1:6" ht="25.5" x14ac:dyDescent="0.2">
      <c r="A289" s="134" t="s">
        <v>537</v>
      </c>
      <c r="B289" s="134" t="s">
        <v>202</v>
      </c>
      <c r="C289" s="134" t="s">
        <v>489</v>
      </c>
      <c r="D289" s="134" t="s">
        <v>755</v>
      </c>
      <c r="E289" s="136">
        <v>5</v>
      </c>
      <c r="F289" s="32">
        <f t="shared" si="4"/>
        <v>5</v>
      </c>
    </row>
    <row r="290" spans="1:6" ht="25.5" x14ac:dyDescent="0.2">
      <c r="A290" s="134" t="s">
        <v>537</v>
      </c>
      <c r="B290" s="134" t="s">
        <v>202</v>
      </c>
      <c r="C290" s="134" t="s">
        <v>489</v>
      </c>
      <c r="D290" s="134" t="s">
        <v>756</v>
      </c>
      <c r="E290" s="136">
        <v>3</v>
      </c>
      <c r="F290" s="32">
        <f t="shared" si="4"/>
        <v>3</v>
      </c>
    </row>
    <row r="291" spans="1:6" ht="25.5" x14ac:dyDescent="0.2">
      <c r="A291" s="134" t="s">
        <v>537</v>
      </c>
      <c r="B291" s="134" t="s">
        <v>202</v>
      </c>
      <c r="C291" s="134" t="s">
        <v>489</v>
      </c>
      <c r="D291" s="134" t="s">
        <v>757</v>
      </c>
      <c r="E291" s="136">
        <v>4</v>
      </c>
      <c r="F291" s="32">
        <f t="shared" si="4"/>
        <v>4</v>
      </c>
    </row>
    <row r="292" spans="1:6" ht="25.5" x14ac:dyDescent="0.2">
      <c r="A292" s="134" t="s">
        <v>537</v>
      </c>
      <c r="B292" s="134" t="s">
        <v>202</v>
      </c>
      <c r="C292" s="134" t="s">
        <v>489</v>
      </c>
      <c r="D292" s="134" t="s">
        <v>758</v>
      </c>
      <c r="E292" s="136">
        <v>8</v>
      </c>
      <c r="F292" s="32">
        <f t="shared" si="4"/>
        <v>5</v>
      </c>
    </row>
    <row r="293" spans="1:6" ht="25.5" x14ac:dyDescent="0.2">
      <c r="A293" s="134" t="s">
        <v>537</v>
      </c>
      <c r="B293" s="134" t="s">
        <v>202</v>
      </c>
      <c r="C293" s="134" t="s">
        <v>489</v>
      </c>
      <c r="D293" s="134" t="s">
        <v>759</v>
      </c>
      <c r="E293" s="136">
        <v>3</v>
      </c>
      <c r="F293" s="32">
        <f t="shared" si="4"/>
        <v>3</v>
      </c>
    </row>
    <row r="294" spans="1:6" ht="25.5" x14ac:dyDescent="0.2">
      <c r="A294" s="134" t="s">
        <v>537</v>
      </c>
      <c r="B294" s="134" t="s">
        <v>202</v>
      </c>
      <c r="C294" s="134" t="s">
        <v>489</v>
      </c>
      <c r="D294" s="134" t="s">
        <v>760</v>
      </c>
      <c r="E294" s="136">
        <v>3</v>
      </c>
      <c r="F294" s="32">
        <f t="shared" si="4"/>
        <v>3</v>
      </c>
    </row>
    <row r="295" spans="1:6" ht="25.5" x14ac:dyDescent="0.2">
      <c r="A295" s="134" t="s">
        <v>537</v>
      </c>
      <c r="B295" s="134" t="s">
        <v>202</v>
      </c>
      <c r="C295" s="134" t="s">
        <v>489</v>
      </c>
      <c r="D295" s="134" t="s">
        <v>761</v>
      </c>
      <c r="E295" s="136">
        <v>10</v>
      </c>
      <c r="F295" s="32">
        <f t="shared" si="4"/>
        <v>5</v>
      </c>
    </row>
    <row r="296" spans="1:6" ht="25.5" x14ac:dyDescent="0.2">
      <c r="A296" s="134" t="s">
        <v>537</v>
      </c>
      <c r="B296" s="134" t="s">
        <v>202</v>
      </c>
      <c r="C296" s="134" t="s">
        <v>489</v>
      </c>
      <c r="D296" s="134" t="s">
        <v>762</v>
      </c>
      <c r="E296" s="136">
        <v>3</v>
      </c>
      <c r="F296" s="32">
        <f t="shared" si="4"/>
        <v>3</v>
      </c>
    </row>
    <row r="297" spans="1:6" ht="25.5" x14ac:dyDescent="0.2">
      <c r="A297" s="134" t="s">
        <v>537</v>
      </c>
      <c r="B297" s="134" t="s">
        <v>202</v>
      </c>
      <c r="C297" s="134" t="s">
        <v>489</v>
      </c>
      <c r="D297" s="134" t="s">
        <v>763</v>
      </c>
      <c r="E297" s="136">
        <v>3</v>
      </c>
      <c r="F297" s="32">
        <f t="shared" si="4"/>
        <v>3</v>
      </c>
    </row>
    <row r="298" spans="1:6" ht="25.5" x14ac:dyDescent="0.2">
      <c r="A298" s="134" t="s">
        <v>537</v>
      </c>
      <c r="B298" s="134" t="s">
        <v>202</v>
      </c>
      <c r="C298" s="134" t="s">
        <v>489</v>
      </c>
      <c r="D298" s="134" t="s">
        <v>764</v>
      </c>
      <c r="E298" s="136">
        <v>3</v>
      </c>
      <c r="F298" s="32">
        <f t="shared" si="4"/>
        <v>3</v>
      </c>
    </row>
    <row r="299" spans="1:6" ht="25.5" x14ac:dyDescent="0.2">
      <c r="A299" s="134" t="s">
        <v>537</v>
      </c>
      <c r="B299" s="134" t="s">
        <v>203</v>
      </c>
      <c r="C299" s="134" t="s">
        <v>490</v>
      </c>
      <c r="D299" s="134" t="s">
        <v>765</v>
      </c>
      <c r="E299" s="136">
        <v>7</v>
      </c>
      <c r="F299" s="32">
        <f t="shared" si="4"/>
        <v>5</v>
      </c>
    </row>
    <row r="300" spans="1:6" ht="25.5" x14ac:dyDescent="0.2">
      <c r="A300" s="134" t="s">
        <v>537</v>
      </c>
      <c r="B300" s="134" t="s">
        <v>203</v>
      </c>
      <c r="C300" s="134" t="s">
        <v>490</v>
      </c>
      <c r="D300" s="134" t="s">
        <v>766</v>
      </c>
      <c r="E300" s="136">
        <v>3</v>
      </c>
      <c r="F300" s="32">
        <f t="shared" si="4"/>
        <v>3</v>
      </c>
    </row>
    <row r="301" spans="1:6" ht="25.5" x14ac:dyDescent="0.2">
      <c r="A301" s="134" t="s">
        <v>537</v>
      </c>
      <c r="B301" s="134" t="s">
        <v>203</v>
      </c>
      <c r="C301" s="134" t="s">
        <v>490</v>
      </c>
      <c r="D301" s="134" t="s">
        <v>767</v>
      </c>
      <c r="E301" s="136">
        <v>4</v>
      </c>
      <c r="F301" s="32">
        <f t="shared" si="4"/>
        <v>4</v>
      </c>
    </row>
    <row r="302" spans="1:6" ht="25.5" x14ac:dyDescent="0.2">
      <c r="A302" s="134" t="s">
        <v>537</v>
      </c>
      <c r="B302" s="134" t="s">
        <v>203</v>
      </c>
      <c r="C302" s="134" t="s">
        <v>490</v>
      </c>
      <c r="D302" s="134" t="s">
        <v>768</v>
      </c>
      <c r="E302" s="136">
        <v>3</v>
      </c>
      <c r="F302" s="32">
        <f t="shared" si="4"/>
        <v>3</v>
      </c>
    </row>
    <row r="303" spans="1:6" ht="25.5" x14ac:dyDescent="0.2">
      <c r="A303" s="134" t="s">
        <v>537</v>
      </c>
      <c r="B303" s="134" t="s">
        <v>203</v>
      </c>
      <c r="C303" s="134" t="s">
        <v>490</v>
      </c>
      <c r="D303" s="134" t="s">
        <v>769</v>
      </c>
      <c r="E303" s="136">
        <v>1</v>
      </c>
      <c r="F303" s="32">
        <f t="shared" si="4"/>
        <v>1</v>
      </c>
    </row>
    <row r="304" spans="1:6" ht="25.5" x14ac:dyDescent="0.2">
      <c r="A304" s="134" t="s">
        <v>537</v>
      </c>
      <c r="B304" s="134" t="s">
        <v>203</v>
      </c>
      <c r="C304" s="134" t="s">
        <v>490</v>
      </c>
      <c r="D304" s="134" t="s">
        <v>770</v>
      </c>
      <c r="E304" s="136">
        <v>4</v>
      </c>
      <c r="F304" s="32">
        <f t="shared" si="4"/>
        <v>4</v>
      </c>
    </row>
    <row r="305" spans="1:6" ht="25.5" x14ac:dyDescent="0.2">
      <c r="A305" s="134" t="s">
        <v>537</v>
      </c>
      <c r="B305" s="134" t="s">
        <v>203</v>
      </c>
      <c r="C305" s="134" t="s">
        <v>490</v>
      </c>
      <c r="D305" s="134" t="s">
        <v>771</v>
      </c>
      <c r="E305" s="136">
        <v>4</v>
      </c>
      <c r="F305" s="32">
        <f t="shared" si="4"/>
        <v>4</v>
      </c>
    </row>
    <row r="306" spans="1:6" ht="25.5" x14ac:dyDescent="0.2">
      <c r="A306" s="134" t="s">
        <v>537</v>
      </c>
      <c r="B306" s="134" t="s">
        <v>203</v>
      </c>
      <c r="C306" s="134" t="s">
        <v>490</v>
      </c>
      <c r="D306" s="134" t="s">
        <v>772</v>
      </c>
      <c r="E306" s="136">
        <v>4</v>
      </c>
      <c r="F306" s="32">
        <f t="shared" si="4"/>
        <v>4</v>
      </c>
    </row>
    <row r="307" spans="1:6" ht="25.5" x14ac:dyDescent="0.2">
      <c r="A307" s="134" t="s">
        <v>537</v>
      </c>
      <c r="B307" s="134" t="s">
        <v>203</v>
      </c>
      <c r="C307" s="134" t="s">
        <v>490</v>
      </c>
      <c r="D307" s="134" t="s">
        <v>773</v>
      </c>
      <c r="E307" s="136">
        <v>2</v>
      </c>
      <c r="F307" s="32">
        <f t="shared" si="4"/>
        <v>2</v>
      </c>
    </row>
    <row r="308" spans="1:6" ht="25.5" x14ac:dyDescent="0.2">
      <c r="A308" s="134" t="s">
        <v>537</v>
      </c>
      <c r="B308" s="134" t="s">
        <v>203</v>
      </c>
      <c r="C308" s="134" t="s">
        <v>490</v>
      </c>
      <c r="D308" s="134" t="s">
        <v>774</v>
      </c>
      <c r="E308" s="136">
        <v>4</v>
      </c>
      <c r="F308" s="32">
        <f t="shared" si="4"/>
        <v>4</v>
      </c>
    </row>
    <row r="309" spans="1:6" ht="25.5" x14ac:dyDescent="0.2">
      <c r="A309" s="134" t="s">
        <v>537</v>
      </c>
      <c r="B309" s="134" t="s">
        <v>203</v>
      </c>
      <c r="C309" s="134" t="s">
        <v>490</v>
      </c>
      <c r="D309" s="134" t="s">
        <v>775</v>
      </c>
      <c r="E309" s="136">
        <v>3</v>
      </c>
      <c r="F309" s="32">
        <f t="shared" si="4"/>
        <v>3</v>
      </c>
    </row>
    <row r="310" spans="1:6" ht="25.5" x14ac:dyDescent="0.2">
      <c r="A310" s="134" t="s">
        <v>537</v>
      </c>
      <c r="B310" s="134" t="s">
        <v>203</v>
      </c>
      <c r="C310" s="134" t="s">
        <v>490</v>
      </c>
      <c r="D310" s="134" t="s">
        <v>776</v>
      </c>
      <c r="E310" s="136">
        <v>3</v>
      </c>
      <c r="F310" s="32">
        <f t="shared" si="4"/>
        <v>3</v>
      </c>
    </row>
    <row r="311" spans="1:6" ht="25.5" x14ac:dyDescent="0.2">
      <c r="A311" s="134" t="s">
        <v>537</v>
      </c>
      <c r="B311" s="134" t="s">
        <v>203</v>
      </c>
      <c r="C311" s="134" t="s">
        <v>490</v>
      </c>
      <c r="D311" s="134" t="s">
        <v>777</v>
      </c>
      <c r="E311" s="136">
        <v>3</v>
      </c>
      <c r="F311" s="32">
        <f t="shared" si="4"/>
        <v>3</v>
      </c>
    </row>
    <row r="312" spans="1:6" ht="25.5" x14ac:dyDescent="0.2">
      <c r="A312" s="134" t="s">
        <v>537</v>
      </c>
      <c r="B312" s="134" t="s">
        <v>203</v>
      </c>
      <c r="C312" s="134" t="s">
        <v>490</v>
      </c>
      <c r="D312" s="134" t="s">
        <v>778</v>
      </c>
      <c r="E312" s="136">
        <v>3</v>
      </c>
      <c r="F312" s="32">
        <f t="shared" si="4"/>
        <v>3</v>
      </c>
    </row>
    <row r="313" spans="1:6" ht="25.5" x14ac:dyDescent="0.2">
      <c r="A313" s="134" t="s">
        <v>537</v>
      </c>
      <c r="B313" s="134" t="s">
        <v>203</v>
      </c>
      <c r="C313" s="134" t="s">
        <v>490</v>
      </c>
      <c r="D313" s="134" t="s">
        <v>779</v>
      </c>
      <c r="E313" s="136">
        <v>3</v>
      </c>
      <c r="F313" s="32">
        <f t="shared" si="4"/>
        <v>3</v>
      </c>
    </row>
    <row r="314" spans="1:6" ht="25.5" x14ac:dyDescent="0.2">
      <c r="A314" s="134" t="s">
        <v>537</v>
      </c>
      <c r="B314" s="134" t="s">
        <v>203</v>
      </c>
      <c r="C314" s="134" t="s">
        <v>490</v>
      </c>
      <c r="D314" s="134" t="s">
        <v>780</v>
      </c>
      <c r="E314" s="136">
        <v>5</v>
      </c>
      <c r="F314" s="32">
        <f t="shared" si="4"/>
        <v>5</v>
      </c>
    </row>
    <row r="315" spans="1:6" ht="25.5" x14ac:dyDescent="0.2">
      <c r="A315" s="134" t="s">
        <v>537</v>
      </c>
      <c r="B315" s="134" t="s">
        <v>203</v>
      </c>
      <c r="C315" s="134" t="s">
        <v>490</v>
      </c>
      <c r="D315" s="134" t="s">
        <v>781</v>
      </c>
      <c r="E315" s="136">
        <v>3</v>
      </c>
      <c r="F315" s="32">
        <f t="shared" si="4"/>
        <v>3</v>
      </c>
    </row>
    <row r="316" spans="1:6" ht="25.5" x14ac:dyDescent="0.2">
      <c r="A316" s="134" t="s">
        <v>537</v>
      </c>
      <c r="B316" s="134" t="s">
        <v>203</v>
      </c>
      <c r="C316" s="134" t="s">
        <v>490</v>
      </c>
      <c r="D316" s="134" t="s">
        <v>782</v>
      </c>
      <c r="E316" s="136">
        <v>3</v>
      </c>
      <c r="F316" s="32">
        <f t="shared" si="4"/>
        <v>3</v>
      </c>
    </row>
    <row r="317" spans="1:6" ht="25.5" x14ac:dyDescent="0.2">
      <c r="A317" s="134" t="s">
        <v>537</v>
      </c>
      <c r="B317" s="134" t="s">
        <v>203</v>
      </c>
      <c r="C317" s="134" t="s">
        <v>490</v>
      </c>
      <c r="D317" s="134" t="s">
        <v>783</v>
      </c>
      <c r="E317" s="136">
        <v>3</v>
      </c>
      <c r="F317" s="32">
        <f t="shared" si="4"/>
        <v>3</v>
      </c>
    </row>
    <row r="318" spans="1:6" ht="25.5" x14ac:dyDescent="0.2">
      <c r="A318" s="134" t="s">
        <v>537</v>
      </c>
      <c r="B318" s="134" t="s">
        <v>203</v>
      </c>
      <c r="C318" s="134" t="s">
        <v>490</v>
      </c>
      <c r="D318" s="134" t="s">
        <v>784</v>
      </c>
      <c r="E318" s="136">
        <v>3</v>
      </c>
      <c r="F318" s="32">
        <f t="shared" si="4"/>
        <v>3</v>
      </c>
    </row>
    <row r="319" spans="1:6" ht="25.5" x14ac:dyDescent="0.2">
      <c r="A319" s="134" t="s">
        <v>537</v>
      </c>
      <c r="B319" s="134" t="s">
        <v>203</v>
      </c>
      <c r="C319" s="134" t="s">
        <v>490</v>
      </c>
      <c r="D319" s="134" t="s">
        <v>785</v>
      </c>
      <c r="E319" s="136">
        <v>3</v>
      </c>
      <c r="F319" s="32">
        <f t="shared" si="4"/>
        <v>3</v>
      </c>
    </row>
    <row r="320" spans="1:6" ht="25.5" x14ac:dyDescent="0.2">
      <c r="A320" s="134" t="s">
        <v>537</v>
      </c>
      <c r="B320" s="134" t="s">
        <v>203</v>
      </c>
      <c r="C320" s="134" t="s">
        <v>490</v>
      </c>
      <c r="D320" s="134" t="s">
        <v>786</v>
      </c>
      <c r="E320" s="136">
        <v>3</v>
      </c>
      <c r="F320" s="32">
        <f t="shared" si="4"/>
        <v>3</v>
      </c>
    </row>
    <row r="321" spans="1:6" ht="25.5" x14ac:dyDescent="0.2">
      <c r="A321" s="134" t="s">
        <v>537</v>
      </c>
      <c r="B321" s="134" t="s">
        <v>203</v>
      </c>
      <c r="C321" s="134" t="s">
        <v>490</v>
      </c>
      <c r="D321" s="134" t="s">
        <v>787</v>
      </c>
      <c r="E321" s="136">
        <v>3</v>
      </c>
      <c r="F321" s="32">
        <f t="shared" si="4"/>
        <v>3</v>
      </c>
    </row>
    <row r="322" spans="1:6" ht="25.5" x14ac:dyDescent="0.2">
      <c r="A322" s="134" t="s">
        <v>537</v>
      </c>
      <c r="B322" s="134" t="s">
        <v>204</v>
      </c>
      <c r="C322" s="134" t="s">
        <v>491</v>
      </c>
      <c r="D322" s="134" t="s">
        <v>788</v>
      </c>
      <c r="E322" s="136">
        <v>2</v>
      </c>
      <c r="F322" s="32">
        <f t="shared" si="4"/>
        <v>2</v>
      </c>
    </row>
    <row r="323" spans="1:6" ht="25.5" x14ac:dyDescent="0.2">
      <c r="A323" s="134" t="s">
        <v>537</v>
      </c>
      <c r="B323" s="134" t="s">
        <v>204</v>
      </c>
      <c r="C323" s="134" t="s">
        <v>491</v>
      </c>
      <c r="D323" s="134" t="s">
        <v>789</v>
      </c>
      <c r="E323" s="136">
        <v>2</v>
      </c>
      <c r="F323" s="32">
        <f t="shared" ref="F323:F386" si="5">IF(E323=0,0,IF(E323=1,1,IF(E323=2,2,IF(E323=3,3,IF(E323=4,4,5)))))</f>
        <v>2</v>
      </c>
    </row>
    <row r="324" spans="1:6" ht="25.5" x14ac:dyDescent="0.2">
      <c r="A324" s="134" t="s">
        <v>537</v>
      </c>
      <c r="B324" s="134" t="s">
        <v>204</v>
      </c>
      <c r="C324" s="134" t="s">
        <v>491</v>
      </c>
      <c r="D324" s="134" t="s">
        <v>790</v>
      </c>
      <c r="E324" s="136">
        <v>2</v>
      </c>
      <c r="F324" s="32">
        <f t="shared" si="5"/>
        <v>2</v>
      </c>
    </row>
    <row r="325" spans="1:6" ht="25.5" x14ac:dyDescent="0.2">
      <c r="A325" s="134" t="s">
        <v>537</v>
      </c>
      <c r="B325" s="134" t="s">
        <v>204</v>
      </c>
      <c r="C325" s="134" t="s">
        <v>491</v>
      </c>
      <c r="D325" s="134" t="s">
        <v>791</v>
      </c>
      <c r="E325" s="136">
        <v>2</v>
      </c>
      <c r="F325" s="32">
        <f t="shared" si="5"/>
        <v>2</v>
      </c>
    </row>
    <row r="326" spans="1:6" ht="25.5" x14ac:dyDescent="0.2">
      <c r="A326" s="134" t="s">
        <v>537</v>
      </c>
      <c r="B326" s="134" t="s">
        <v>204</v>
      </c>
      <c r="C326" s="134" t="s">
        <v>491</v>
      </c>
      <c r="D326" s="134" t="s">
        <v>792</v>
      </c>
      <c r="E326" s="136">
        <v>2</v>
      </c>
      <c r="F326" s="32">
        <f t="shared" si="5"/>
        <v>2</v>
      </c>
    </row>
    <row r="327" spans="1:6" ht="25.5" x14ac:dyDescent="0.2">
      <c r="A327" s="134" t="s">
        <v>537</v>
      </c>
      <c r="B327" s="134" t="s">
        <v>204</v>
      </c>
      <c r="C327" s="134" t="s">
        <v>491</v>
      </c>
      <c r="D327" s="134" t="s">
        <v>793</v>
      </c>
      <c r="E327" s="136">
        <v>1</v>
      </c>
      <c r="F327" s="32">
        <f t="shared" si="5"/>
        <v>1</v>
      </c>
    </row>
    <row r="328" spans="1:6" ht="25.5" x14ac:dyDescent="0.2">
      <c r="A328" s="134" t="s">
        <v>537</v>
      </c>
      <c r="B328" s="134" t="s">
        <v>204</v>
      </c>
      <c r="C328" s="134" t="s">
        <v>491</v>
      </c>
      <c r="D328" s="134" t="s">
        <v>794</v>
      </c>
      <c r="E328" s="136">
        <v>3</v>
      </c>
      <c r="F328" s="32">
        <f t="shared" si="5"/>
        <v>3</v>
      </c>
    </row>
    <row r="329" spans="1:6" ht="25.5" x14ac:dyDescent="0.2">
      <c r="A329" s="134" t="s">
        <v>537</v>
      </c>
      <c r="B329" s="134" t="s">
        <v>204</v>
      </c>
      <c r="C329" s="134" t="s">
        <v>491</v>
      </c>
      <c r="D329" s="134" t="s">
        <v>795</v>
      </c>
      <c r="E329" s="136">
        <v>2</v>
      </c>
      <c r="F329" s="32">
        <f t="shared" si="5"/>
        <v>2</v>
      </c>
    </row>
    <row r="330" spans="1:6" ht="25.5" x14ac:dyDescent="0.2">
      <c r="A330" s="134" t="s">
        <v>537</v>
      </c>
      <c r="B330" s="134" t="s">
        <v>204</v>
      </c>
      <c r="C330" s="134" t="s">
        <v>491</v>
      </c>
      <c r="D330" s="134" t="s">
        <v>796</v>
      </c>
      <c r="E330" s="136">
        <v>2</v>
      </c>
      <c r="F330" s="32">
        <f t="shared" si="5"/>
        <v>2</v>
      </c>
    </row>
    <row r="331" spans="1:6" ht="25.5" x14ac:dyDescent="0.2">
      <c r="A331" s="134" t="s">
        <v>537</v>
      </c>
      <c r="B331" s="134" t="s">
        <v>204</v>
      </c>
      <c r="C331" s="134" t="s">
        <v>491</v>
      </c>
      <c r="D331" s="134" t="s">
        <v>797</v>
      </c>
      <c r="E331" s="136">
        <v>2</v>
      </c>
      <c r="F331" s="32">
        <f t="shared" si="5"/>
        <v>2</v>
      </c>
    </row>
    <row r="332" spans="1:6" ht="25.5" x14ac:dyDescent="0.2">
      <c r="A332" s="134" t="s">
        <v>537</v>
      </c>
      <c r="B332" s="134" t="s">
        <v>204</v>
      </c>
      <c r="C332" s="134" t="s">
        <v>491</v>
      </c>
      <c r="D332" s="134" t="s">
        <v>798</v>
      </c>
      <c r="E332" s="136">
        <v>2</v>
      </c>
      <c r="F332" s="32">
        <f t="shared" si="5"/>
        <v>2</v>
      </c>
    </row>
    <row r="333" spans="1:6" ht="25.5" x14ac:dyDescent="0.2">
      <c r="A333" s="134" t="s">
        <v>537</v>
      </c>
      <c r="B333" s="134" t="s">
        <v>204</v>
      </c>
      <c r="C333" s="134" t="s">
        <v>491</v>
      </c>
      <c r="D333" s="134" t="s">
        <v>799</v>
      </c>
      <c r="E333" s="136">
        <v>2</v>
      </c>
      <c r="F333" s="32">
        <f t="shared" si="5"/>
        <v>2</v>
      </c>
    </row>
    <row r="334" spans="1:6" ht="25.5" x14ac:dyDescent="0.2">
      <c r="A334" s="134" t="s">
        <v>537</v>
      </c>
      <c r="B334" s="134" t="s">
        <v>204</v>
      </c>
      <c r="C334" s="134" t="s">
        <v>491</v>
      </c>
      <c r="D334" s="134" t="s">
        <v>800</v>
      </c>
      <c r="E334" s="136">
        <v>2</v>
      </c>
      <c r="F334" s="32">
        <f t="shared" si="5"/>
        <v>2</v>
      </c>
    </row>
    <row r="335" spans="1:6" ht="25.5" x14ac:dyDescent="0.2">
      <c r="A335" s="134" t="s">
        <v>537</v>
      </c>
      <c r="B335" s="134" t="s">
        <v>204</v>
      </c>
      <c r="C335" s="134" t="s">
        <v>491</v>
      </c>
      <c r="D335" s="134" t="s">
        <v>801</v>
      </c>
      <c r="E335" s="136">
        <v>2</v>
      </c>
      <c r="F335" s="32">
        <f t="shared" si="5"/>
        <v>2</v>
      </c>
    </row>
    <row r="336" spans="1:6" ht="25.5" x14ac:dyDescent="0.2">
      <c r="A336" s="134" t="s">
        <v>537</v>
      </c>
      <c r="B336" s="134" t="s">
        <v>204</v>
      </c>
      <c r="C336" s="134" t="s">
        <v>491</v>
      </c>
      <c r="D336" s="134" t="s">
        <v>802</v>
      </c>
      <c r="E336" s="136">
        <v>2</v>
      </c>
      <c r="F336" s="32">
        <f t="shared" si="5"/>
        <v>2</v>
      </c>
    </row>
    <row r="337" spans="1:6" ht="25.5" x14ac:dyDescent="0.2">
      <c r="A337" s="134" t="s">
        <v>537</v>
      </c>
      <c r="B337" s="134" t="s">
        <v>204</v>
      </c>
      <c r="C337" s="134" t="s">
        <v>491</v>
      </c>
      <c r="D337" s="134" t="s">
        <v>803</v>
      </c>
      <c r="E337" s="136">
        <v>2</v>
      </c>
      <c r="F337" s="32">
        <f t="shared" si="5"/>
        <v>2</v>
      </c>
    </row>
    <row r="338" spans="1:6" ht="25.5" x14ac:dyDescent="0.2">
      <c r="A338" s="134" t="s">
        <v>537</v>
      </c>
      <c r="B338" s="134" t="s">
        <v>205</v>
      </c>
      <c r="C338" s="134" t="s">
        <v>492</v>
      </c>
      <c r="D338" s="134" t="s">
        <v>804</v>
      </c>
      <c r="E338" s="136">
        <v>5</v>
      </c>
      <c r="F338" s="32">
        <f t="shared" si="5"/>
        <v>5</v>
      </c>
    </row>
    <row r="339" spans="1:6" ht="25.5" x14ac:dyDescent="0.2">
      <c r="A339" s="134" t="s">
        <v>537</v>
      </c>
      <c r="B339" s="134" t="s">
        <v>205</v>
      </c>
      <c r="C339" s="134" t="s">
        <v>492</v>
      </c>
      <c r="D339" s="134" t="s">
        <v>805</v>
      </c>
      <c r="E339" s="136">
        <v>4</v>
      </c>
      <c r="F339" s="32">
        <f t="shared" si="5"/>
        <v>4</v>
      </c>
    </row>
    <row r="340" spans="1:6" ht="25.5" x14ac:dyDescent="0.2">
      <c r="A340" s="134" t="s">
        <v>537</v>
      </c>
      <c r="B340" s="134" t="s">
        <v>205</v>
      </c>
      <c r="C340" s="134" t="s">
        <v>492</v>
      </c>
      <c r="D340" s="134" t="s">
        <v>806</v>
      </c>
      <c r="E340" s="136">
        <v>3</v>
      </c>
      <c r="F340" s="32">
        <f t="shared" si="5"/>
        <v>3</v>
      </c>
    </row>
    <row r="341" spans="1:6" ht="25.5" x14ac:dyDescent="0.2">
      <c r="A341" s="134" t="s">
        <v>537</v>
      </c>
      <c r="B341" s="134" t="s">
        <v>205</v>
      </c>
      <c r="C341" s="134" t="s">
        <v>492</v>
      </c>
      <c r="D341" s="134" t="s">
        <v>807</v>
      </c>
      <c r="E341" s="136">
        <v>7</v>
      </c>
      <c r="F341" s="32">
        <f t="shared" si="5"/>
        <v>5</v>
      </c>
    </row>
    <row r="342" spans="1:6" ht="25.5" x14ac:dyDescent="0.2">
      <c r="A342" s="134" t="s">
        <v>537</v>
      </c>
      <c r="B342" s="134" t="s">
        <v>205</v>
      </c>
      <c r="C342" s="134" t="s">
        <v>492</v>
      </c>
      <c r="D342" s="134" t="s">
        <v>1223</v>
      </c>
      <c r="E342" s="137">
        <v>0</v>
      </c>
      <c r="F342" s="32">
        <f t="shared" si="5"/>
        <v>0</v>
      </c>
    </row>
    <row r="343" spans="1:6" ht="25.5" x14ac:dyDescent="0.2">
      <c r="A343" s="134" t="s">
        <v>537</v>
      </c>
      <c r="B343" s="134" t="s">
        <v>205</v>
      </c>
      <c r="C343" s="134" t="s">
        <v>492</v>
      </c>
      <c r="D343" s="134" t="s">
        <v>808</v>
      </c>
      <c r="E343" s="136">
        <v>4</v>
      </c>
      <c r="F343" s="32">
        <f t="shared" si="5"/>
        <v>4</v>
      </c>
    </row>
    <row r="344" spans="1:6" ht="25.5" x14ac:dyDescent="0.2">
      <c r="A344" s="134" t="s">
        <v>537</v>
      </c>
      <c r="B344" s="134" t="s">
        <v>205</v>
      </c>
      <c r="C344" s="134" t="s">
        <v>492</v>
      </c>
      <c r="D344" s="134" t="s">
        <v>809</v>
      </c>
      <c r="E344" s="136">
        <v>1</v>
      </c>
      <c r="F344" s="32">
        <f t="shared" si="5"/>
        <v>1</v>
      </c>
    </row>
    <row r="345" spans="1:6" ht="25.5" x14ac:dyDescent="0.2">
      <c r="A345" s="134" t="s">
        <v>537</v>
      </c>
      <c r="B345" s="134" t="s">
        <v>205</v>
      </c>
      <c r="C345" s="134" t="s">
        <v>492</v>
      </c>
      <c r="D345" s="134" t="s">
        <v>1224</v>
      </c>
      <c r="E345" s="137">
        <v>0</v>
      </c>
      <c r="F345" s="32">
        <f t="shared" si="5"/>
        <v>0</v>
      </c>
    </row>
    <row r="346" spans="1:6" ht="25.5" x14ac:dyDescent="0.2">
      <c r="A346" s="134" t="s">
        <v>537</v>
      </c>
      <c r="B346" s="134" t="s">
        <v>205</v>
      </c>
      <c r="C346" s="134" t="s">
        <v>492</v>
      </c>
      <c r="D346" s="134" t="s">
        <v>810</v>
      </c>
      <c r="E346" s="136">
        <v>7</v>
      </c>
      <c r="F346" s="32">
        <f t="shared" si="5"/>
        <v>5</v>
      </c>
    </row>
    <row r="347" spans="1:6" ht="25.5" x14ac:dyDescent="0.2">
      <c r="A347" s="134" t="s">
        <v>537</v>
      </c>
      <c r="B347" s="134" t="s">
        <v>205</v>
      </c>
      <c r="C347" s="134" t="s">
        <v>492</v>
      </c>
      <c r="D347" s="134" t="s">
        <v>811</v>
      </c>
      <c r="E347" s="136">
        <v>3</v>
      </c>
      <c r="F347" s="32">
        <f t="shared" si="5"/>
        <v>3</v>
      </c>
    </row>
    <row r="348" spans="1:6" ht="25.5" x14ac:dyDescent="0.2">
      <c r="A348" s="134" t="s">
        <v>537</v>
      </c>
      <c r="B348" s="134" t="s">
        <v>205</v>
      </c>
      <c r="C348" s="134" t="s">
        <v>492</v>
      </c>
      <c r="D348" s="134" t="s">
        <v>812</v>
      </c>
      <c r="E348" s="136">
        <v>3</v>
      </c>
      <c r="F348" s="32">
        <f t="shared" si="5"/>
        <v>3</v>
      </c>
    </row>
    <row r="349" spans="1:6" ht="25.5" x14ac:dyDescent="0.2">
      <c r="A349" s="134" t="s">
        <v>537</v>
      </c>
      <c r="B349" s="134" t="s">
        <v>205</v>
      </c>
      <c r="C349" s="134" t="s">
        <v>492</v>
      </c>
      <c r="D349" s="134" t="s">
        <v>813</v>
      </c>
      <c r="E349" s="136">
        <v>6</v>
      </c>
      <c r="F349" s="32">
        <f t="shared" si="5"/>
        <v>5</v>
      </c>
    </row>
    <row r="350" spans="1:6" ht="25.5" x14ac:dyDescent="0.2">
      <c r="A350" s="134" t="s">
        <v>537</v>
      </c>
      <c r="B350" s="134" t="s">
        <v>205</v>
      </c>
      <c r="C350" s="134" t="s">
        <v>492</v>
      </c>
      <c r="D350" s="134" t="s">
        <v>814</v>
      </c>
      <c r="E350" s="136">
        <v>3</v>
      </c>
      <c r="F350" s="32">
        <f t="shared" si="5"/>
        <v>3</v>
      </c>
    </row>
    <row r="351" spans="1:6" ht="25.5" x14ac:dyDescent="0.2">
      <c r="A351" s="134" t="s">
        <v>537</v>
      </c>
      <c r="B351" s="134" t="s">
        <v>205</v>
      </c>
      <c r="C351" s="134" t="s">
        <v>492</v>
      </c>
      <c r="D351" s="134" t="s">
        <v>815</v>
      </c>
      <c r="E351" s="136">
        <v>5</v>
      </c>
      <c r="F351" s="32">
        <f t="shared" si="5"/>
        <v>5</v>
      </c>
    </row>
    <row r="352" spans="1:6" ht="25.5" x14ac:dyDescent="0.2">
      <c r="A352" s="134" t="s">
        <v>537</v>
      </c>
      <c r="B352" s="134" t="s">
        <v>205</v>
      </c>
      <c r="C352" s="134" t="s">
        <v>492</v>
      </c>
      <c r="D352" s="134" t="s">
        <v>816</v>
      </c>
      <c r="E352" s="136">
        <v>2</v>
      </c>
      <c r="F352" s="32">
        <f t="shared" si="5"/>
        <v>2</v>
      </c>
    </row>
    <row r="353" spans="1:6" ht="25.5" x14ac:dyDescent="0.2">
      <c r="A353" s="134" t="s">
        <v>537</v>
      </c>
      <c r="B353" s="134" t="s">
        <v>205</v>
      </c>
      <c r="C353" s="134" t="s">
        <v>492</v>
      </c>
      <c r="D353" s="134" t="s">
        <v>817</v>
      </c>
      <c r="E353" s="136">
        <v>4</v>
      </c>
      <c r="F353" s="32">
        <f t="shared" si="5"/>
        <v>4</v>
      </c>
    </row>
    <row r="354" spans="1:6" ht="25.5" x14ac:dyDescent="0.2">
      <c r="A354" s="134" t="s">
        <v>537</v>
      </c>
      <c r="B354" s="134" t="s">
        <v>205</v>
      </c>
      <c r="C354" s="134" t="s">
        <v>492</v>
      </c>
      <c r="D354" s="134" t="s">
        <v>818</v>
      </c>
      <c r="E354" s="136">
        <v>4</v>
      </c>
      <c r="F354" s="32">
        <f t="shared" si="5"/>
        <v>4</v>
      </c>
    </row>
    <row r="355" spans="1:6" ht="25.5" x14ac:dyDescent="0.2">
      <c r="A355" s="134" t="s">
        <v>537</v>
      </c>
      <c r="B355" s="134" t="s">
        <v>205</v>
      </c>
      <c r="C355" s="134" t="s">
        <v>492</v>
      </c>
      <c r="D355" s="134" t="s">
        <v>819</v>
      </c>
      <c r="E355" s="136">
        <v>3</v>
      </c>
      <c r="F355" s="32">
        <f t="shared" si="5"/>
        <v>3</v>
      </c>
    </row>
    <row r="356" spans="1:6" ht="25.5" x14ac:dyDescent="0.2">
      <c r="A356" s="134" t="s">
        <v>537</v>
      </c>
      <c r="B356" s="134" t="s">
        <v>206</v>
      </c>
      <c r="C356" s="134" t="s">
        <v>493</v>
      </c>
      <c r="D356" s="134" t="s">
        <v>820</v>
      </c>
      <c r="E356" s="136">
        <v>13</v>
      </c>
      <c r="F356" s="32">
        <f t="shared" si="5"/>
        <v>5</v>
      </c>
    </row>
    <row r="357" spans="1:6" ht="25.5" x14ac:dyDescent="0.2">
      <c r="A357" s="134" t="s">
        <v>537</v>
      </c>
      <c r="B357" s="134" t="s">
        <v>206</v>
      </c>
      <c r="C357" s="134" t="s">
        <v>493</v>
      </c>
      <c r="D357" s="134" t="s">
        <v>821</v>
      </c>
      <c r="E357" s="136">
        <v>6</v>
      </c>
      <c r="F357" s="32">
        <f t="shared" si="5"/>
        <v>5</v>
      </c>
    </row>
    <row r="358" spans="1:6" ht="25.5" x14ac:dyDescent="0.2">
      <c r="A358" s="134" t="s">
        <v>537</v>
      </c>
      <c r="B358" s="134" t="s">
        <v>206</v>
      </c>
      <c r="C358" s="134" t="s">
        <v>493</v>
      </c>
      <c r="D358" s="134" t="s">
        <v>822</v>
      </c>
      <c r="E358" s="136">
        <v>6</v>
      </c>
      <c r="F358" s="32">
        <f t="shared" si="5"/>
        <v>5</v>
      </c>
    </row>
    <row r="359" spans="1:6" ht="25.5" x14ac:dyDescent="0.2">
      <c r="A359" s="134" t="s">
        <v>537</v>
      </c>
      <c r="B359" s="134" t="s">
        <v>206</v>
      </c>
      <c r="C359" s="134" t="s">
        <v>493</v>
      </c>
      <c r="D359" s="134" t="s">
        <v>823</v>
      </c>
      <c r="E359" s="136">
        <v>4</v>
      </c>
      <c r="F359" s="32">
        <f t="shared" si="5"/>
        <v>4</v>
      </c>
    </row>
    <row r="360" spans="1:6" ht="25.5" x14ac:dyDescent="0.2">
      <c r="A360" s="134" t="s">
        <v>537</v>
      </c>
      <c r="B360" s="134" t="s">
        <v>206</v>
      </c>
      <c r="C360" s="134" t="s">
        <v>493</v>
      </c>
      <c r="D360" s="134" t="s">
        <v>824</v>
      </c>
      <c r="E360" s="136">
        <v>9</v>
      </c>
      <c r="F360" s="32">
        <f t="shared" si="5"/>
        <v>5</v>
      </c>
    </row>
    <row r="361" spans="1:6" ht="25.5" x14ac:dyDescent="0.2">
      <c r="A361" s="134" t="s">
        <v>537</v>
      </c>
      <c r="B361" s="134" t="s">
        <v>206</v>
      </c>
      <c r="C361" s="134" t="s">
        <v>493</v>
      </c>
      <c r="D361" s="134" t="s">
        <v>825</v>
      </c>
      <c r="E361" s="136">
        <v>4</v>
      </c>
      <c r="F361" s="32">
        <f t="shared" si="5"/>
        <v>4</v>
      </c>
    </row>
    <row r="362" spans="1:6" ht="25.5" x14ac:dyDescent="0.2">
      <c r="A362" s="134" t="s">
        <v>537</v>
      </c>
      <c r="B362" s="134" t="s">
        <v>206</v>
      </c>
      <c r="C362" s="134" t="s">
        <v>493</v>
      </c>
      <c r="D362" s="134" t="s">
        <v>826</v>
      </c>
      <c r="E362" s="136">
        <v>8</v>
      </c>
      <c r="F362" s="32">
        <f t="shared" si="5"/>
        <v>5</v>
      </c>
    </row>
    <row r="363" spans="1:6" ht="25.5" x14ac:dyDescent="0.2">
      <c r="A363" s="134" t="s">
        <v>537</v>
      </c>
      <c r="B363" s="134" t="s">
        <v>206</v>
      </c>
      <c r="C363" s="134" t="s">
        <v>493</v>
      </c>
      <c r="D363" s="134" t="s">
        <v>827</v>
      </c>
      <c r="E363" s="136">
        <v>14</v>
      </c>
      <c r="F363" s="32">
        <f t="shared" si="5"/>
        <v>5</v>
      </c>
    </row>
    <row r="364" spans="1:6" ht="25.5" x14ac:dyDescent="0.2">
      <c r="A364" s="134" t="s">
        <v>537</v>
      </c>
      <c r="B364" s="134" t="s">
        <v>206</v>
      </c>
      <c r="C364" s="134" t="s">
        <v>493</v>
      </c>
      <c r="D364" s="134" t="s">
        <v>828</v>
      </c>
      <c r="E364" s="136">
        <v>4</v>
      </c>
      <c r="F364" s="32">
        <f t="shared" si="5"/>
        <v>4</v>
      </c>
    </row>
    <row r="365" spans="1:6" ht="25.5" x14ac:dyDescent="0.2">
      <c r="A365" s="134" t="s">
        <v>537</v>
      </c>
      <c r="B365" s="134" t="s">
        <v>206</v>
      </c>
      <c r="C365" s="134" t="s">
        <v>493</v>
      </c>
      <c r="D365" s="134" t="s">
        <v>829</v>
      </c>
      <c r="E365" s="136">
        <v>4</v>
      </c>
      <c r="F365" s="32">
        <f t="shared" si="5"/>
        <v>4</v>
      </c>
    </row>
    <row r="366" spans="1:6" ht="25.5" x14ac:dyDescent="0.2">
      <c r="A366" s="134" t="s">
        <v>537</v>
      </c>
      <c r="B366" s="134" t="s">
        <v>206</v>
      </c>
      <c r="C366" s="134" t="s">
        <v>493</v>
      </c>
      <c r="D366" s="134" t="s">
        <v>830</v>
      </c>
      <c r="E366" s="136">
        <v>5</v>
      </c>
      <c r="F366" s="32">
        <f t="shared" si="5"/>
        <v>5</v>
      </c>
    </row>
    <row r="367" spans="1:6" ht="25.5" x14ac:dyDescent="0.2">
      <c r="A367" s="134" t="s">
        <v>537</v>
      </c>
      <c r="B367" s="134" t="s">
        <v>206</v>
      </c>
      <c r="C367" s="134" t="s">
        <v>493</v>
      </c>
      <c r="D367" s="134" t="s">
        <v>831</v>
      </c>
      <c r="E367" s="136">
        <v>15</v>
      </c>
      <c r="F367" s="32">
        <f t="shared" si="5"/>
        <v>5</v>
      </c>
    </row>
    <row r="368" spans="1:6" ht="25.5" x14ac:dyDescent="0.2">
      <c r="A368" s="134" t="s">
        <v>537</v>
      </c>
      <c r="B368" s="134" t="s">
        <v>206</v>
      </c>
      <c r="C368" s="134" t="s">
        <v>493</v>
      </c>
      <c r="D368" s="134" t="s">
        <v>832</v>
      </c>
      <c r="E368" s="136">
        <v>9</v>
      </c>
      <c r="F368" s="32">
        <f t="shared" si="5"/>
        <v>5</v>
      </c>
    </row>
    <row r="369" spans="1:6" ht="25.5" x14ac:dyDescent="0.2">
      <c r="A369" s="134" t="s">
        <v>537</v>
      </c>
      <c r="B369" s="134" t="s">
        <v>206</v>
      </c>
      <c r="C369" s="134" t="s">
        <v>493</v>
      </c>
      <c r="D369" s="134" t="s">
        <v>833</v>
      </c>
      <c r="E369" s="136">
        <v>4</v>
      </c>
      <c r="F369" s="32">
        <f t="shared" si="5"/>
        <v>4</v>
      </c>
    </row>
    <row r="370" spans="1:6" ht="25.5" x14ac:dyDescent="0.2">
      <c r="A370" s="134" t="s">
        <v>537</v>
      </c>
      <c r="B370" s="134" t="s">
        <v>206</v>
      </c>
      <c r="C370" s="134" t="s">
        <v>493</v>
      </c>
      <c r="D370" s="134" t="s">
        <v>834</v>
      </c>
      <c r="E370" s="136">
        <v>6</v>
      </c>
      <c r="F370" s="32">
        <f t="shared" si="5"/>
        <v>5</v>
      </c>
    </row>
    <row r="371" spans="1:6" ht="25.5" x14ac:dyDescent="0.2">
      <c r="A371" s="134" t="s">
        <v>537</v>
      </c>
      <c r="B371" s="134" t="s">
        <v>206</v>
      </c>
      <c r="C371" s="134" t="s">
        <v>493</v>
      </c>
      <c r="D371" s="134" t="s">
        <v>835</v>
      </c>
      <c r="E371" s="136">
        <v>4</v>
      </c>
      <c r="F371" s="32">
        <f t="shared" si="5"/>
        <v>4</v>
      </c>
    </row>
    <row r="372" spans="1:6" ht="25.5" x14ac:dyDescent="0.2">
      <c r="A372" s="134" t="s">
        <v>537</v>
      </c>
      <c r="B372" s="134" t="s">
        <v>206</v>
      </c>
      <c r="C372" s="134" t="s">
        <v>493</v>
      </c>
      <c r="D372" s="134" t="s">
        <v>836</v>
      </c>
      <c r="E372" s="136">
        <v>3</v>
      </c>
      <c r="F372" s="32">
        <f t="shared" si="5"/>
        <v>3</v>
      </c>
    </row>
    <row r="373" spans="1:6" ht="25.5" x14ac:dyDescent="0.2">
      <c r="A373" s="134" t="s">
        <v>537</v>
      </c>
      <c r="B373" s="134" t="s">
        <v>207</v>
      </c>
      <c r="C373" s="134" t="s">
        <v>494</v>
      </c>
      <c r="D373" s="134" t="s">
        <v>837</v>
      </c>
      <c r="E373" s="136">
        <v>20</v>
      </c>
      <c r="F373" s="32">
        <f t="shared" si="5"/>
        <v>5</v>
      </c>
    </row>
    <row r="374" spans="1:6" ht="25.5" x14ac:dyDescent="0.2">
      <c r="A374" s="134" t="s">
        <v>537</v>
      </c>
      <c r="B374" s="134" t="s">
        <v>207</v>
      </c>
      <c r="C374" s="134" t="s">
        <v>494</v>
      </c>
      <c r="D374" s="134" t="s">
        <v>838</v>
      </c>
      <c r="E374" s="136">
        <v>11</v>
      </c>
      <c r="F374" s="32">
        <f t="shared" si="5"/>
        <v>5</v>
      </c>
    </row>
    <row r="375" spans="1:6" ht="25.5" x14ac:dyDescent="0.2">
      <c r="A375" s="134" t="s">
        <v>537</v>
      </c>
      <c r="B375" s="134" t="s">
        <v>207</v>
      </c>
      <c r="C375" s="134" t="s">
        <v>494</v>
      </c>
      <c r="D375" s="134" t="s">
        <v>839</v>
      </c>
      <c r="E375" s="136">
        <v>10</v>
      </c>
      <c r="F375" s="32">
        <f t="shared" si="5"/>
        <v>5</v>
      </c>
    </row>
    <row r="376" spans="1:6" ht="25.5" x14ac:dyDescent="0.2">
      <c r="A376" s="134" t="s">
        <v>537</v>
      </c>
      <c r="B376" s="134" t="s">
        <v>207</v>
      </c>
      <c r="C376" s="134" t="s">
        <v>494</v>
      </c>
      <c r="D376" s="134" t="s">
        <v>840</v>
      </c>
      <c r="E376" s="136">
        <v>10</v>
      </c>
      <c r="F376" s="32">
        <f t="shared" si="5"/>
        <v>5</v>
      </c>
    </row>
    <row r="377" spans="1:6" ht="25.5" x14ac:dyDescent="0.2">
      <c r="A377" s="134" t="s">
        <v>537</v>
      </c>
      <c r="B377" s="134" t="s">
        <v>207</v>
      </c>
      <c r="C377" s="134" t="s">
        <v>494</v>
      </c>
      <c r="D377" s="134" t="s">
        <v>841</v>
      </c>
      <c r="E377" s="136">
        <v>14</v>
      </c>
      <c r="F377" s="32">
        <f t="shared" si="5"/>
        <v>5</v>
      </c>
    </row>
    <row r="378" spans="1:6" ht="25.5" x14ac:dyDescent="0.2">
      <c r="A378" s="134" t="s">
        <v>537</v>
      </c>
      <c r="B378" s="134" t="s">
        <v>207</v>
      </c>
      <c r="C378" s="134" t="s">
        <v>494</v>
      </c>
      <c r="D378" s="134" t="s">
        <v>842</v>
      </c>
      <c r="E378" s="136">
        <v>5</v>
      </c>
      <c r="F378" s="32">
        <f t="shared" si="5"/>
        <v>5</v>
      </c>
    </row>
    <row r="379" spans="1:6" ht="25.5" x14ac:dyDescent="0.2">
      <c r="A379" s="134" t="s">
        <v>537</v>
      </c>
      <c r="B379" s="134" t="s">
        <v>207</v>
      </c>
      <c r="C379" s="134" t="s">
        <v>494</v>
      </c>
      <c r="D379" s="134" t="s">
        <v>843</v>
      </c>
      <c r="E379" s="136">
        <v>6</v>
      </c>
      <c r="F379" s="32">
        <f t="shared" si="5"/>
        <v>5</v>
      </c>
    </row>
    <row r="380" spans="1:6" ht="25.5" x14ac:dyDescent="0.2">
      <c r="A380" s="134" t="s">
        <v>537</v>
      </c>
      <c r="B380" s="134" t="s">
        <v>207</v>
      </c>
      <c r="C380" s="134" t="s">
        <v>494</v>
      </c>
      <c r="D380" s="134" t="s">
        <v>844</v>
      </c>
      <c r="E380" s="136">
        <v>10</v>
      </c>
      <c r="F380" s="32">
        <f t="shared" si="5"/>
        <v>5</v>
      </c>
    </row>
    <row r="381" spans="1:6" ht="25.5" x14ac:dyDescent="0.2">
      <c r="A381" s="134" t="s">
        <v>537</v>
      </c>
      <c r="B381" s="134" t="s">
        <v>207</v>
      </c>
      <c r="C381" s="134" t="s">
        <v>494</v>
      </c>
      <c r="D381" s="134" t="s">
        <v>845</v>
      </c>
      <c r="E381" s="136">
        <v>10</v>
      </c>
      <c r="F381" s="32">
        <f t="shared" si="5"/>
        <v>5</v>
      </c>
    </row>
    <row r="382" spans="1:6" ht="25.5" x14ac:dyDescent="0.2">
      <c r="A382" s="134" t="s">
        <v>537</v>
      </c>
      <c r="B382" s="134" t="s">
        <v>207</v>
      </c>
      <c r="C382" s="134" t="s">
        <v>494</v>
      </c>
      <c r="D382" s="134" t="s">
        <v>846</v>
      </c>
      <c r="E382" s="136">
        <v>5</v>
      </c>
      <c r="F382" s="32">
        <f t="shared" si="5"/>
        <v>5</v>
      </c>
    </row>
    <row r="383" spans="1:6" ht="25.5" x14ac:dyDescent="0.2">
      <c r="A383" s="134" t="s">
        <v>537</v>
      </c>
      <c r="B383" s="134" t="s">
        <v>207</v>
      </c>
      <c r="C383" s="134" t="s">
        <v>494</v>
      </c>
      <c r="D383" s="134" t="s">
        <v>847</v>
      </c>
      <c r="E383" s="136">
        <v>5</v>
      </c>
      <c r="F383" s="32">
        <f t="shared" si="5"/>
        <v>5</v>
      </c>
    </row>
    <row r="384" spans="1:6" ht="25.5" x14ac:dyDescent="0.2">
      <c r="A384" s="134" t="s">
        <v>537</v>
      </c>
      <c r="B384" s="134" t="s">
        <v>207</v>
      </c>
      <c r="C384" s="134" t="s">
        <v>494</v>
      </c>
      <c r="D384" s="134" t="s">
        <v>848</v>
      </c>
      <c r="E384" s="136">
        <v>8</v>
      </c>
      <c r="F384" s="32">
        <f t="shared" si="5"/>
        <v>5</v>
      </c>
    </row>
    <row r="385" spans="1:6" ht="25.5" x14ac:dyDescent="0.2">
      <c r="A385" s="134" t="s">
        <v>537</v>
      </c>
      <c r="B385" s="134" t="s">
        <v>207</v>
      </c>
      <c r="C385" s="134" t="s">
        <v>494</v>
      </c>
      <c r="D385" s="134" t="s">
        <v>849</v>
      </c>
      <c r="E385" s="136">
        <v>12</v>
      </c>
      <c r="F385" s="32">
        <f t="shared" si="5"/>
        <v>5</v>
      </c>
    </row>
    <row r="386" spans="1:6" ht="25.5" x14ac:dyDescent="0.2">
      <c r="A386" s="134" t="s">
        <v>537</v>
      </c>
      <c r="B386" s="134" t="s">
        <v>207</v>
      </c>
      <c r="C386" s="134" t="s">
        <v>494</v>
      </c>
      <c r="D386" s="134" t="s">
        <v>850</v>
      </c>
      <c r="E386" s="136">
        <v>12</v>
      </c>
      <c r="F386" s="32">
        <f t="shared" si="5"/>
        <v>5</v>
      </c>
    </row>
    <row r="387" spans="1:6" ht="25.5" x14ac:dyDescent="0.2">
      <c r="A387" s="134" t="s">
        <v>537</v>
      </c>
      <c r="B387" s="134" t="s">
        <v>207</v>
      </c>
      <c r="C387" s="134" t="s">
        <v>494</v>
      </c>
      <c r="D387" s="134" t="s">
        <v>851</v>
      </c>
      <c r="E387" s="136">
        <v>12</v>
      </c>
      <c r="F387" s="32">
        <f t="shared" ref="F387:F450" si="6">IF(E387=0,0,IF(E387=1,1,IF(E387=2,2,IF(E387=3,3,IF(E387=4,4,5)))))</f>
        <v>5</v>
      </c>
    </row>
    <row r="388" spans="1:6" ht="25.5" x14ac:dyDescent="0.2">
      <c r="A388" s="134" t="s">
        <v>537</v>
      </c>
      <c r="B388" s="134" t="s">
        <v>207</v>
      </c>
      <c r="C388" s="134" t="s">
        <v>494</v>
      </c>
      <c r="D388" s="134" t="s">
        <v>852</v>
      </c>
      <c r="E388" s="136">
        <v>10</v>
      </c>
      <c r="F388" s="32">
        <f t="shared" si="6"/>
        <v>5</v>
      </c>
    </row>
    <row r="389" spans="1:6" ht="25.5" x14ac:dyDescent="0.2">
      <c r="A389" s="134" t="s">
        <v>537</v>
      </c>
      <c r="B389" s="134" t="s">
        <v>208</v>
      </c>
      <c r="C389" s="134" t="s">
        <v>495</v>
      </c>
      <c r="D389" s="134" t="s">
        <v>853</v>
      </c>
      <c r="E389" s="136">
        <v>4</v>
      </c>
      <c r="F389" s="32">
        <f t="shared" si="6"/>
        <v>4</v>
      </c>
    </row>
    <row r="390" spans="1:6" ht="25.5" x14ac:dyDescent="0.2">
      <c r="A390" s="134" t="s">
        <v>537</v>
      </c>
      <c r="B390" s="134" t="s">
        <v>208</v>
      </c>
      <c r="C390" s="134" t="s">
        <v>495</v>
      </c>
      <c r="D390" s="134" t="s">
        <v>854</v>
      </c>
      <c r="E390" s="136">
        <v>5</v>
      </c>
      <c r="F390" s="32">
        <f t="shared" si="6"/>
        <v>5</v>
      </c>
    </row>
    <row r="391" spans="1:6" ht="25.5" x14ac:dyDescent="0.2">
      <c r="A391" s="134" t="s">
        <v>537</v>
      </c>
      <c r="B391" s="134" t="s">
        <v>208</v>
      </c>
      <c r="C391" s="134" t="s">
        <v>495</v>
      </c>
      <c r="D391" s="134" t="s">
        <v>855</v>
      </c>
      <c r="E391" s="136">
        <v>3</v>
      </c>
      <c r="F391" s="32">
        <f t="shared" si="6"/>
        <v>3</v>
      </c>
    </row>
    <row r="392" spans="1:6" ht="25.5" x14ac:dyDescent="0.2">
      <c r="A392" s="134" t="s">
        <v>537</v>
      </c>
      <c r="B392" s="134" t="s">
        <v>208</v>
      </c>
      <c r="C392" s="134" t="s">
        <v>495</v>
      </c>
      <c r="D392" s="134" t="s">
        <v>856</v>
      </c>
      <c r="E392" s="136">
        <v>4</v>
      </c>
      <c r="F392" s="32">
        <f t="shared" si="6"/>
        <v>4</v>
      </c>
    </row>
    <row r="393" spans="1:6" ht="25.5" x14ac:dyDescent="0.2">
      <c r="A393" s="134" t="s">
        <v>537</v>
      </c>
      <c r="B393" s="134" t="s">
        <v>208</v>
      </c>
      <c r="C393" s="134" t="s">
        <v>495</v>
      </c>
      <c r="D393" s="134" t="s">
        <v>857</v>
      </c>
      <c r="E393" s="136">
        <v>5</v>
      </c>
      <c r="F393" s="32">
        <f t="shared" si="6"/>
        <v>5</v>
      </c>
    </row>
    <row r="394" spans="1:6" ht="25.5" x14ac:dyDescent="0.2">
      <c r="A394" s="134" t="s">
        <v>537</v>
      </c>
      <c r="B394" s="134" t="s">
        <v>208</v>
      </c>
      <c r="C394" s="134" t="s">
        <v>495</v>
      </c>
      <c r="D394" s="134" t="s">
        <v>858</v>
      </c>
      <c r="E394" s="136">
        <v>2</v>
      </c>
      <c r="F394" s="32">
        <f t="shared" si="6"/>
        <v>2</v>
      </c>
    </row>
    <row r="395" spans="1:6" ht="25.5" x14ac:dyDescent="0.2">
      <c r="A395" s="134" t="s">
        <v>537</v>
      </c>
      <c r="B395" s="134" t="s">
        <v>208</v>
      </c>
      <c r="C395" s="134" t="s">
        <v>495</v>
      </c>
      <c r="D395" s="134" t="s">
        <v>859</v>
      </c>
      <c r="E395" s="136">
        <v>3</v>
      </c>
      <c r="F395" s="32">
        <f t="shared" si="6"/>
        <v>3</v>
      </c>
    </row>
    <row r="396" spans="1:6" ht="25.5" x14ac:dyDescent="0.2">
      <c r="A396" s="134" t="s">
        <v>537</v>
      </c>
      <c r="B396" s="134" t="s">
        <v>208</v>
      </c>
      <c r="C396" s="134" t="s">
        <v>495</v>
      </c>
      <c r="D396" s="134" t="s">
        <v>860</v>
      </c>
      <c r="E396" s="136">
        <v>5</v>
      </c>
      <c r="F396" s="32">
        <f t="shared" si="6"/>
        <v>5</v>
      </c>
    </row>
    <row r="397" spans="1:6" ht="25.5" x14ac:dyDescent="0.2">
      <c r="A397" s="134" t="s">
        <v>537</v>
      </c>
      <c r="B397" s="134" t="s">
        <v>209</v>
      </c>
      <c r="C397" s="134" t="s">
        <v>496</v>
      </c>
      <c r="D397" s="134" t="s">
        <v>861</v>
      </c>
      <c r="E397" s="136">
        <v>8</v>
      </c>
      <c r="F397" s="32">
        <f t="shared" si="6"/>
        <v>5</v>
      </c>
    </row>
    <row r="398" spans="1:6" ht="25.5" x14ac:dyDescent="0.2">
      <c r="A398" s="134" t="s">
        <v>537</v>
      </c>
      <c r="B398" s="134" t="s">
        <v>209</v>
      </c>
      <c r="C398" s="134" t="s">
        <v>496</v>
      </c>
      <c r="D398" s="134" t="s">
        <v>862</v>
      </c>
      <c r="E398" s="136">
        <v>17</v>
      </c>
      <c r="F398" s="32">
        <f t="shared" si="6"/>
        <v>5</v>
      </c>
    </row>
    <row r="399" spans="1:6" ht="25.5" x14ac:dyDescent="0.2">
      <c r="A399" s="134" t="s">
        <v>537</v>
      </c>
      <c r="B399" s="134" t="s">
        <v>209</v>
      </c>
      <c r="C399" s="134" t="s">
        <v>496</v>
      </c>
      <c r="D399" s="134" t="s">
        <v>863</v>
      </c>
      <c r="E399" s="136">
        <v>9</v>
      </c>
      <c r="F399" s="32">
        <f t="shared" si="6"/>
        <v>5</v>
      </c>
    </row>
    <row r="400" spans="1:6" ht="25.5" x14ac:dyDescent="0.2">
      <c r="A400" s="134" t="s">
        <v>537</v>
      </c>
      <c r="B400" s="134" t="s">
        <v>209</v>
      </c>
      <c r="C400" s="134" t="s">
        <v>496</v>
      </c>
      <c r="D400" s="134" t="s">
        <v>864</v>
      </c>
      <c r="E400" s="136">
        <v>6</v>
      </c>
      <c r="F400" s="32">
        <f t="shared" si="6"/>
        <v>5</v>
      </c>
    </row>
    <row r="401" spans="1:6" ht="25.5" x14ac:dyDescent="0.2">
      <c r="A401" s="134" t="s">
        <v>537</v>
      </c>
      <c r="B401" s="134" t="s">
        <v>209</v>
      </c>
      <c r="C401" s="134" t="s">
        <v>496</v>
      </c>
      <c r="D401" s="134" t="s">
        <v>865</v>
      </c>
      <c r="E401" s="136">
        <v>12</v>
      </c>
      <c r="F401" s="32">
        <f t="shared" si="6"/>
        <v>5</v>
      </c>
    </row>
    <row r="402" spans="1:6" ht="25.5" x14ac:dyDescent="0.2">
      <c r="A402" s="134" t="s">
        <v>537</v>
      </c>
      <c r="B402" s="134" t="s">
        <v>209</v>
      </c>
      <c r="C402" s="134" t="s">
        <v>496</v>
      </c>
      <c r="D402" s="134" t="s">
        <v>866</v>
      </c>
      <c r="E402" s="136">
        <v>4</v>
      </c>
      <c r="F402" s="32">
        <f t="shared" si="6"/>
        <v>4</v>
      </c>
    </row>
    <row r="403" spans="1:6" ht="25.5" x14ac:dyDescent="0.2">
      <c r="A403" s="134" t="s">
        <v>537</v>
      </c>
      <c r="B403" s="134" t="s">
        <v>209</v>
      </c>
      <c r="C403" s="134" t="s">
        <v>496</v>
      </c>
      <c r="D403" s="134" t="s">
        <v>867</v>
      </c>
      <c r="E403" s="136">
        <v>7</v>
      </c>
      <c r="F403" s="32">
        <f t="shared" si="6"/>
        <v>5</v>
      </c>
    </row>
    <row r="404" spans="1:6" ht="25.5" x14ac:dyDescent="0.2">
      <c r="A404" s="134" t="s">
        <v>537</v>
      </c>
      <c r="B404" s="134" t="s">
        <v>210</v>
      </c>
      <c r="C404" s="134" t="s">
        <v>497</v>
      </c>
      <c r="D404" s="134" t="s">
        <v>868</v>
      </c>
      <c r="E404" s="136">
        <v>3</v>
      </c>
      <c r="F404" s="32">
        <f t="shared" si="6"/>
        <v>3</v>
      </c>
    </row>
    <row r="405" spans="1:6" ht="25.5" x14ac:dyDescent="0.2">
      <c r="A405" s="134" t="s">
        <v>537</v>
      </c>
      <c r="B405" s="134" t="s">
        <v>210</v>
      </c>
      <c r="C405" s="134" t="s">
        <v>497</v>
      </c>
      <c r="D405" s="134" t="s">
        <v>869</v>
      </c>
      <c r="E405" s="136">
        <v>1</v>
      </c>
      <c r="F405" s="32">
        <f t="shared" si="6"/>
        <v>1</v>
      </c>
    </row>
    <row r="406" spans="1:6" ht="25.5" x14ac:dyDescent="0.2">
      <c r="A406" s="134" t="s">
        <v>537</v>
      </c>
      <c r="B406" s="134" t="s">
        <v>210</v>
      </c>
      <c r="C406" s="134" t="s">
        <v>497</v>
      </c>
      <c r="D406" s="134" t="s">
        <v>870</v>
      </c>
      <c r="E406" s="136">
        <v>4</v>
      </c>
      <c r="F406" s="32">
        <f t="shared" si="6"/>
        <v>4</v>
      </c>
    </row>
    <row r="407" spans="1:6" ht="25.5" x14ac:dyDescent="0.2">
      <c r="A407" s="134" t="s">
        <v>537</v>
      </c>
      <c r="B407" s="134" t="s">
        <v>210</v>
      </c>
      <c r="C407" s="134" t="s">
        <v>497</v>
      </c>
      <c r="D407" s="134" t="s">
        <v>871</v>
      </c>
      <c r="E407" s="136">
        <v>3</v>
      </c>
      <c r="F407" s="32">
        <f t="shared" si="6"/>
        <v>3</v>
      </c>
    </row>
    <row r="408" spans="1:6" ht="25.5" x14ac:dyDescent="0.2">
      <c r="A408" s="134" t="s">
        <v>537</v>
      </c>
      <c r="B408" s="134" t="s">
        <v>210</v>
      </c>
      <c r="C408" s="134" t="s">
        <v>497</v>
      </c>
      <c r="D408" s="134" t="s">
        <v>872</v>
      </c>
      <c r="E408" s="136">
        <v>3</v>
      </c>
      <c r="F408" s="32">
        <f t="shared" si="6"/>
        <v>3</v>
      </c>
    </row>
    <row r="409" spans="1:6" ht="25.5" x14ac:dyDescent="0.2">
      <c r="A409" s="134" t="s">
        <v>537</v>
      </c>
      <c r="B409" s="134" t="s">
        <v>210</v>
      </c>
      <c r="C409" s="134" t="s">
        <v>497</v>
      </c>
      <c r="D409" s="134" t="s">
        <v>873</v>
      </c>
      <c r="E409" s="136">
        <v>8</v>
      </c>
      <c r="F409" s="32">
        <f t="shared" si="6"/>
        <v>5</v>
      </c>
    </row>
    <row r="410" spans="1:6" ht="25.5" x14ac:dyDescent="0.2">
      <c r="A410" s="134" t="s">
        <v>537</v>
      </c>
      <c r="B410" s="134" t="s">
        <v>210</v>
      </c>
      <c r="C410" s="134" t="s">
        <v>497</v>
      </c>
      <c r="D410" s="134" t="s">
        <v>874</v>
      </c>
      <c r="E410" s="136">
        <v>1</v>
      </c>
      <c r="F410" s="32">
        <f t="shared" si="6"/>
        <v>1</v>
      </c>
    </row>
    <row r="411" spans="1:6" ht="25.5" x14ac:dyDescent="0.2">
      <c r="A411" s="134" t="s">
        <v>537</v>
      </c>
      <c r="B411" s="134" t="s">
        <v>210</v>
      </c>
      <c r="C411" s="134" t="s">
        <v>497</v>
      </c>
      <c r="D411" s="134" t="s">
        <v>875</v>
      </c>
      <c r="E411" s="136">
        <v>3</v>
      </c>
      <c r="F411" s="32">
        <f t="shared" si="6"/>
        <v>3</v>
      </c>
    </row>
    <row r="412" spans="1:6" ht="25.5" x14ac:dyDescent="0.2">
      <c r="A412" s="134" t="s">
        <v>537</v>
      </c>
      <c r="B412" s="134" t="s">
        <v>210</v>
      </c>
      <c r="C412" s="134" t="s">
        <v>497</v>
      </c>
      <c r="D412" s="134" t="s">
        <v>876</v>
      </c>
      <c r="E412" s="136">
        <v>2</v>
      </c>
      <c r="F412" s="32">
        <f t="shared" si="6"/>
        <v>2</v>
      </c>
    </row>
    <row r="413" spans="1:6" ht="25.5" x14ac:dyDescent="0.2">
      <c r="A413" s="134" t="s">
        <v>537</v>
      </c>
      <c r="B413" s="134" t="s">
        <v>210</v>
      </c>
      <c r="C413" s="134" t="s">
        <v>497</v>
      </c>
      <c r="D413" s="134" t="s">
        <v>877</v>
      </c>
      <c r="E413" s="136">
        <v>1</v>
      </c>
      <c r="F413" s="32">
        <f t="shared" si="6"/>
        <v>1</v>
      </c>
    </row>
    <row r="414" spans="1:6" ht="25.5" x14ac:dyDescent="0.2">
      <c r="A414" s="134" t="s">
        <v>537</v>
      </c>
      <c r="B414" s="134" t="s">
        <v>211</v>
      </c>
      <c r="C414" s="134" t="s">
        <v>498</v>
      </c>
      <c r="D414" s="134" t="s">
        <v>878</v>
      </c>
      <c r="E414" s="136">
        <v>5</v>
      </c>
      <c r="F414" s="32">
        <f t="shared" si="6"/>
        <v>5</v>
      </c>
    </row>
    <row r="415" spans="1:6" ht="25.5" x14ac:dyDescent="0.2">
      <c r="A415" s="134" t="s">
        <v>537</v>
      </c>
      <c r="B415" s="134" t="s">
        <v>211</v>
      </c>
      <c r="C415" s="134" t="s">
        <v>498</v>
      </c>
      <c r="D415" s="134" t="s">
        <v>879</v>
      </c>
      <c r="E415" s="136">
        <v>5</v>
      </c>
      <c r="F415" s="32">
        <f t="shared" si="6"/>
        <v>5</v>
      </c>
    </row>
    <row r="416" spans="1:6" ht="25.5" x14ac:dyDescent="0.2">
      <c r="A416" s="134" t="s">
        <v>537</v>
      </c>
      <c r="B416" s="134" t="s">
        <v>211</v>
      </c>
      <c r="C416" s="134" t="s">
        <v>498</v>
      </c>
      <c r="D416" s="134" t="s">
        <v>880</v>
      </c>
      <c r="E416" s="136">
        <v>6</v>
      </c>
      <c r="F416" s="32">
        <f t="shared" si="6"/>
        <v>5</v>
      </c>
    </row>
    <row r="417" spans="1:6" ht="25.5" x14ac:dyDescent="0.2">
      <c r="A417" s="134" t="s">
        <v>537</v>
      </c>
      <c r="B417" s="134" t="s">
        <v>211</v>
      </c>
      <c r="C417" s="134" t="s">
        <v>498</v>
      </c>
      <c r="D417" s="134" t="s">
        <v>881</v>
      </c>
      <c r="E417" s="136">
        <v>9</v>
      </c>
      <c r="F417" s="32">
        <f t="shared" si="6"/>
        <v>5</v>
      </c>
    </row>
    <row r="418" spans="1:6" ht="25.5" x14ac:dyDescent="0.2">
      <c r="A418" s="134" t="s">
        <v>537</v>
      </c>
      <c r="B418" s="134" t="s">
        <v>211</v>
      </c>
      <c r="C418" s="134" t="s">
        <v>498</v>
      </c>
      <c r="D418" s="134" t="s">
        <v>882</v>
      </c>
      <c r="E418" s="136">
        <v>8</v>
      </c>
      <c r="F418" s="32">
        <f t="shared" si="6"/>
        <v>5</v>
      </c>
    </row>
    <row r="419" spans="1:6" ht="25.5" x14ac:dyDescent="0.2">
      <c r="A419" s="134" t="s">
        <v>537</v>
      </c>
      <c r="B419" s="134" t="s">
        <v>211</v>
      </c>
      <c r="C419" s="134" t="s">
        <v>498</v>
      </c>
      <c r="D419" s="134" t="s">
        <v>883</v>
      </c>
      <c r="E419" s="136">
        <v>5</v>
      </c>
      <c r="F419" s="32">
        <f t="shared" si="6"/>
        <v>5</v>
      </c>
    </row>
    <row r="420" spans="1:6" ht="25.5" x14ac:dyDescent="0.2">
      <c r="A420" s="134" t="s">
        <v>537</v>
      </c>
      <c r="B420" s="134" t="s">
        <v>212</v>
      </c>
      <c r="C420" s="134" t="s">
        <v>499</v>
      </c>
      <c r="D420" s="134" t="s">
        <v>884</v>
      </c>
      <c r="E420" s="136">
        <v>4</v>
      </c>
      <c r="F420" s="32">
        <f t="shared" si="6"/>
        <v>4</v>
      </c>
    </row>
    <row r="421" spans="1:6" ht="25.5" x14ac:dyDescent="0.2">
      <c r="A421" s="134" t="s">
        <v>537</v>
      </c>
      <c r="B421" s="134" t="s">
        <v>212</v>
      </c>
      <c r="C421" s="134" t="s">
        <v>499</v>
      </c>
      <c r="D421" s="134" t="s">
        <v>885</v>
      </c>
      <c r="E421" s="136">
        <v>3</v>
      </c>
      <c r="F421" s="32">
        <f t="shared" si="6"/>
        <v>3</v>
      </c>
    </row>
    <row r="422" spans="1:6" ht="25.5" x14ac:dyDescent="0.2">
      <c r="A422" s="134" t="s">
        <v>537</v>
      </c>
      <c r="B422" s="134" t="s">
        <v>212</v>
      </c>
      <c r="C422" s="134" t="s">
        <v>499</v>
      </c>
      <c r="D422" s="134" t="s">
        <v>886</v>
      </c>
      <c r="E422" s="136">
        <v>10</v>
      </c>
      <c r="F422" s="32">
        <f t="shared" si="6"/>
        <v>5</v>
      </c>
    </row>
    <row r="423" spans="1:6" ht="25.5" x14ac:dyDescent="0.2">
      <c r="A423" s="134" t="s">
        <v>537</v>
      </c>
      <c r="B423" s="134" t="s">
        <v>212</v>
      </c>
      <c r="C423" s="134" t="s">
        <v>499</v>
      </c>
      <c r="D423" s="134" t="s">
        <v>887</v>
      </c>
      <c r="E423" s="136">
        <v>3</v>
      </c>
      <c r="F423" s="32">
        <f t="shared" si="6"/>
        <v>3</v>
      </c>
    </row>
    <row r="424" spans="1:6" ht="25.5" x14ac:dyDescent="0.2">
      <c r="A424" s="134" t="s">
        <v>537</v>
      </c>
      <c r="B424" s="134" t="s">
        <v>212</v>
      </c>
      <c r="C424" s="134" t="s">
        <v>499</v>
      </c>
      <c r="D424" s="134" t="s">
        <v>888</v>
      </c>
      <c r="E424" s="136">
        <v>6</v>
      </c>
      <c r="F424" s="32">
        <f t="shared" si="6"/>
        <v>5</v>
      </c>
    </row>
    <row r="425" spans="1:6" ht="25.5" x14ac:dyDescent="0.2">
      <c r="A425" s="134" t="s">
        <v>537</v>
      </c>
      <c r="B425" s="134" t="s">
        <v>212</v>
      </c>
      <c r="C425" s="134" t="s">
        <v>499</v>
      </c>
      <c r="D425" s="134" t="s">
        <v>889</v>
      </c>
      <c r="E425" s="136">
        <v>13</v>
      </c>
      <c r="F425" s="32">
        <f t="shared" si="6"/>
        <v>5</v>
      </c>
    </row>
    <row r="426" spans="1:6" ht="25.5" x14ac:dyDescent="0.2">
      <c r="A426" s="134" t="s">
        <v>537</v>
      </c>
      <c r="B426" s="134" t="s">
        <v>212</v>
      </c>
      <c r="C426" s="134" t="s">
        <v>499</v>
      </c>
      <c r="D426" s="134" t="s">
        <v>890</v>
      </c>
      <c r="E426" s="136">
        <v>5</v>
      </c>
      <c r="F426" s="32">
        <f t="shared" si="6"/>
        <v>5</v>
      </c>
    </row>
    <row r="427" spans="1:6" ht="25.5" x14ac:dyDescent="0.2">
      <c r="A427" s="134" t="s">
        <v>537</v>
      </c>
      <c r="B427" s="134" t="s">
        <v>212</v>
      </c>
      <c r="C427" s="134" t="s">
        <v>499</v>
      </c>
      <c r="D427" s="134" t="s">
        <v>891</v>
      </c>
      <c r="E427" s="136">
        <v>7</v>
      </c>
      <c r="F427" s="32">
        <f t="shared" si="6"/>
        <v>5</v>
      </c>
    </row>
    <row r="428" spans="1:6" ht="25.5" x14ac:dyDescent="0.2">
      <c r="A428" s="134" t="s">
        <v>537</v>
      </c>
      <c r="B428" s="134" t="s">
        <v>212</v>
      </c>
      <c r="C428" s="134" t="s">
        <v>499</v>
      </c>
      <c r="D428" s="134" t="s">
        <v>892</v>
      </c>
      <c r="E428" s="136">
        <v>10</v>
      </c>
      <c r="F428" s="32">
        <f t="shared" si="6"/>
        <v>5</v>
      </c>
    </row>
    <row r="429" spans="1:6" ht="25.5" x14ac:dyDescent="0.2">
      <c r="A429" s="134" t="s">
        <v>537</v>
      </c>
      <c r="B429" s="134" t="s">
        <v>212</v>
      </c>
      <c r="C429" s="134" t="s">
        <v>499</v>
      </c>
      <c r="D429" s="134" t="s">
        <v>893</v>
      </c>
      <c r="E429" s="136">
        <v>5</v>
      </c>
      <c r="F429" s="32">
        <f t="shared" si="6"/>
        <v>5</v>
      </c>
    </row>
    <row r="430" spans="1:6" ht="25.5" x14ac:dyDescent="0.2">
      <c r="A430" s="134" t="s">
        <v>537</v>
      </c>
      <c r="B430" s="134" t="s">
        <v>212</v>
      </c>
      <c r="C430" s="134" t="s">
        <v>499</v>
      </c>
      <c r="D430" s="134" t="s">
        <v>894</v>
      </c>
      <c r="E430" s="136">
        <v>7</v>
      </c>
      <c r="F430" s="32">
        <f t="shared" si="6"/>
        <v>5</v>
      </c>
    </row>
    <row r="431" spans="1:6" ht="25.5" x14ac:dyDescent="0.2">
      <c r="A431" s="134" t="s">
        <v>537</v>
      </c>
      <c r="B431" s="134" t="s">
        <v>213</v>
      </c>
      <c r="C431" s="134" t="s">
        <v>500</v>
      </c>
      <c r="D431" s="134" t="s">
        <v>895</v>
      </c>
      <c r="E431" s="137">
        <v>0</v>
      </c>
      <c r="F431" s="32">
        <f t="shared" si="6"/>
        <v>0</v>
      </c>
    </row>
    <row r="432" spans="1:6" ht="25.5" x14ac:dyDescent="0.2">
      <c r="A432" s="134" t="s">
        <v>537</v>
      </c>
      <c r="B432" s="134" t="s">
        <v>213</v>
      </c>
      <c r="C432" s="134" t="s">
        <v>500</v>
      </c>
      <c r="D432" s="134" t="s">
        <v>896</v>
      </c>
      <c r="E432" s="136">
        <v>6</v>
      </c>
      <c r="F432" s="32">
        <f t="shared" si="6"/>
        <v>5</v>
      </c>
    </row>
    <row r="433" spans="1:6" ht="25.5" x14ac:dyDescent="0.2">
      <c r="A433" s="134" t="s">
        <v>537</v>
      </c>
      <c r="B433" s="134" t="s">
        <v>213</v>
      </c>
      <c r="C433" s="134" t="s">
        <v>500</v>
      </c>
      <c r="D433" s="134" t="s">
        <v>897</v>
      </c>
      <c r="E433" s="136">
        <v>4</v>
      </c>
      <c r="F433" s="32">
        <f t="shared" si="6"/>
        <v>4</v>
      </c>
    </row>
    <row r="434" spans="1:6" ht="25.5" x14ac:dyDescent="0.2">
      <c r="A434" s="134" t="s">
        <v>537</v>
      </c>
      <c r="B434" s="134" t="s">
        <v>213</v>
      </c>
      <c r="C434" s="134" t="s">
        <v>500</v>
      </c>
      <c r="D434" s="134" t="s">
        <v>898</v>
      </c>
      <c r="E434" s="136">
        <v>4</v>
      </c>
      <c r="F434" s="32">
        <f t="shared" si="6"/>
        <v>4</v>
      </c>
    </row>
    <row r="435" spans="1:6" ht="25.5" x14ac:dyDescent="0.2">
      <c r="A435" s="134" t="s">
        <v>537</v>
      </c>
      <c r="B435" s="134" t="s">
        <v>213</v>
      </c>
      <c r="C435" s="134" t="s">
        <v>500</v>
      </c>
      <c r="D435" s="134" t="s">
        <v>899</v>
      </c>
      <c r="E435" s="136">
        <v>3</v>
      </c>
      <c r="F435" s="32">
        <f t="shared" si="6"/>
        <v>3</v>
      </c>
    </row>
    <row r="436" spans="1:6" ht="25.5" x14ac:dyDescent="0.2">
      <c r="A436" s="134" t="s">
        <v>537</v>
      </c>
      <c r="B436" s="134" t="s">
        <v>213</v>
      </c>
      <c r="C436" s="134" t="s">
        <v>500</v>
      </c>
      <c r="D436" s="134" t="s">
        <v>900</v>
      </c>
      <c r="E436" s="136">
        <v>4</v>
      </c>
      <c r="F436" s="32">
        <f t="shared" si="6"/>
        <v>4</v>
      </c>
    </row>
    <row r="437" spans="1:6" ht="25.5" x14ac:dyDescent="0.2">
      <c r="A437" s="134" t="s">
        <v>537</v>
      </c>
      <c r="B437" s="134" t="s">
        <v>213</v>
      </c>
      <c r="C437" s="134" t="s">
        <v>500</v>
      </c>
      <c r="D437" s="134" t="s">
        <v>901</v>
      </c>
      <c r="E437" s="136">
        <v>3</v>
      </c>
      <c r="F437" s="32">
        <f t="shared" si="6"/>
        <v>3</v>
      </c>
    </row>
    <row r="438" spans="1:6" ht="25.5" x14ac:dyDescent="0.2">
      <c r="A438" s="134" t="s">
        <v>537</v>
      </c>
      <c r="B438" s="134" t="s">
        <v>213</v>
      </c>
      <c r="C438" s="134" t="s">
        <v>500</v>
      </c>
      <c r="D438" s="134" t="s">
        <v>902</v>
      </c>
      <c r="E438" s="136">
        <v>4</v>
      </c>
      <c r="F438" s="32">
        <f t="shared" si="6"/>
        <v>4</v>
      </c>
    </row>
    <row r="439" spans="1:6" ht="25.5" x14ac:dyDescent="0.2">
      <c r="A439" s="134" t="s">
        <v>537</v>
      </c>
      <c r="B439" s="134" t="s">
        <v>213</v>
      </c>
      <c r="C439" s="134" t="s">
        <v>500</v>
      </c>
      <c r="D439" s="134" t="s">
        <v>903</v>
      </c>
      <c r="E439" s="136">
        <v>7</v>
      </c>
      <c r="F439" s="32">
        <f t="shared" si="6"/>
        <v>5</v>
      </c>
    </row>
    <row r="440" spans="1:6" ht="25.5" x14ac:dyDescent="0.2">
      <c r="A440" s="134" t="s">
        <v>537</v>
      </c>
      <c r="B440" s="134" t="s">
        <v>213</v>
      </c>
      <c r="C440" s="134" t="s">
        <v>500</v>
      </c>
      <c r="D440" s="134" t="s">
        <v>904</v>
      </c>
      <c r="E440" s="136">
        <v>2</v>
      </c>
      <c r="F440" s="32">
        <f t="shared" si="6"/>
        <v>2</v>
      </c>
    </row>
    <row r="441" spans="1:6" ht="25.5" x14ac:dyDescent="0.2">
      <c r="A441" s="134" t="s">
        <v>537</v>
      </c>
      <c r="B441" s="134" t="s">
        <v>213</v>
      </c>
      <c r="C441" s="134" t="s">
        <v>500</v>
      </c>
      <c r="D441" s="134" t="s">
        <v>905</v>
      </c>
      <c r="E441" s="136">
        <v>4</v>
      </c>
      <c r="F441" s="32">
        <f t="shared" si="6"/>
        <v>4</v>
      </c>
    </row>
    <row r="442" spans="1:6" ht="25.5" x14ac:dyDescent="0.2">
      <c r="A442" s="134" t="s">
        <v>537</v>
      </c>
      <c r="B442" s="134" t="s">
        <v>213</v>
      </c>
      <c r="C442" s="134" t="s">
        <v>500</v>
      </c>
      <c r="D442" s="134" t="s">
        <v>906</v>
      </c>
      <c r="E442" s="136">
        <v>2</v>
      </c>
      <c r="F442" s="32">
        <f t="shared" si="6"/>
        <v>2</v>
      </c>
    </row>
    <row r="443" spans="1:6" ht="25.5" x14ac:dyDescent="0.2">
      <c r="A443" s="134" t="s">
        <v>537</v>
      </c>
      <c r="B443" s="134" t="s">
        <v>214</v>
      </c>
      <c r="C443" s="134" t="s">
        <v>501</v>
      </c>
      <c r="D443" s="134" t="s">
        <v>907</v>
      </c>
      <c r="E443" s="136">
        <v>5</v>
      </c>
      <c r="F443" s="32">
        <f t="shared" si="6"/>
        <v>5</v>
      </c>
    </row>
    <row r="444" spans="1:6" ht="25.5" x14ac:dyDescent="0.2">
      <c r="A444" s="134" t="s">
        <v>537</v>
      </c>
      <c r="B444" s="134" t="s">
        <v>214</v>
      </c>
      <c r="C444" s="134" t="s">
        <v>501</v>
      </c>
      <c r="D444" s="134" t="s">
        <v>908</v>
      </c>
      <c r="E444" s="136">
        <v>7</v>
      </c>
      <c r="F444" s="32">
        <f t="shared" si="6"/>
        <v>5</v>
      </c>
    </row>
    <row r="445" spans="1:6" ht="25.5" x14ac:dyDescent="0.2">
      <c r="A445" s="134" t="s">
        <v>537</v>
      </c>
      <c r="B445" s="134" t="s">
        <v>214</v>
      </c>
      <c r="C445" s="134" t="s">
        <v>501</v>
      </c>
      <c r="D445" s="134" t="s">
        <v>909</v>
      </c>
      <c r="E445" s="136">
        <v>10</v>
      </c>
      <c r="F445" s="32">
        <f t="shared" si="6"/>
        <v>5</v>
      </c>
    </row>
    <row r="446" spans="1:6" ht="25.5" x14ac:dyDescent="0.2">
      <c r="A446" s="134" t="s">
        <v>537</v>
      </c>
      <c r="B446" s="134" t="s">
        <v>214</v>
      </c>
      <c r="C446" s="134" t="s">
        <v>501</v>
      </c>
      <c r="D446" s="134" t="s">
        <v>910</v>
      </c>
      <c r="E446" s="136">
        <v>6</v>
      </c>
      <c r="F446" s="32">
        <f t="shared" si="6"/>
        <v>5</v>
      </c>
    </row>
    <row r="447" spans="1:6" ht="25.5" x14ac:dyDescent="0.2">
      <c r="A447" s="134" t="s">
        <v>537</v>
      </c>
      <c r="B447" s="134" t="s">
        <v>214</v>
      </c>
      <c r="C447" s="134" t="s">
        <v>501</v>
      </c>
      <c r="D447" s="134" t="s">
        <v>911</v>
      </c>
      <c r="E447" s="136">
        <v>3</v>
      </c>
      <c r="F447" s="32">
        <f t="shared" si="6"/>
        <v>3</v>
      </c>
    </row>
    <row r="448" spans="1:6" ht="21" x14ac:dyDescent="0.2">
      <c r="A448" s="134" t="s">
        <v>139</v>
      </c>
      <c r="B448" s="134" t="s">
        <v>222</v>
      </c>
      <c r="C448" s="134" t="s">
        <v>502</v>
      </c>
      <c r="D448" s="134" t="s">
        <v>912</v>
      </c>
      <c r="E448" s="136">
        <v>2</v>
      </c>
      <c r="F448" s="32">
        <f t="shared" si="6"/>
        <v>2</v>
      </c>
    </row>
    <row r="449" spans="1:6" ht="21" x14ac:dyDescent="0.2">
      <c r="A449" s="134" t="s">
        <v>139</v>
      </c>
      <c r="B449" s="134" t="s">
        <v>222</v>
      </c>
      <c r="C449" s="134" t="s">
        <v>502</v>
      </c>
      <c r="D449" s="134" t="s">
        <v>1225</v>
      </c>
      <c r="E449" s="137">
        <v>0</v>
      </c>
      <c r="F449" s="32">
        <f t="shared" si="6"/>
        <v>0</v>
      </c>
    </row>
    <row r="450" spans="1:6" ht="21" x14ac:dyDescent="0.2">
      <c r="A450" s="134" t="s">
        <v>139</v>
      </c>
      <c r="B450" s="134" t="s">
        <v>222</v>
      </c>
      <c r="C450" s="134" t="s">
        <v>502</v>
      </c>
      <c r="D450" s="134" t="s">
        <v>913</v>
      </c>
      <c r="E450" s="136">
        <v>4</v>
      </c>
      <c r="F450" s="32">
        <f t="shared" si="6"/>
        <v>4</v>
      </c>
    </row>
    <row r="451" spans="1:6" ht="21" x14ac:dyDescent="0.2">
      <c r="A451" s="134" t="s">
        <v>139</v>
      </c>
      <c r="B451" s="134" t="s">
        <v>222</v>
      </c>
      <c r="C451" s="134" t="s">
        <v>502</v>
      </c>
      <c r="D451" s="134" t="s">
        <v>914</v>
      </c>
      <c r="E451" s="136">
        <v>7</v>
      </c>
      <c r="F451" s="32">
        <f t="shared" ref="F451:F514" si="7">IF(E451=0,0,IF(E451=1,1,IF(E451=2,2,IF(E451=3,3,IF(E451=4,4,5)))))</f>
        <v>5</v>
      </c>
    </row>
    <row r="452" spans="1:6" ht="21" x14ac:dyDescent="0.2">
      <c r="A452" s="134" t="s">
        <v>139</v>
      </c>
      <c r="B452" s="134" t="s">
        <v>222</v>
      </c>
      <c r="C452" s="134" t="s">
        <v>502</v>
      </c>
      <c r="D452" s="134" t="s">
        <v>1226</v>
      </c>
      <c r="E452" s="137">
        <v>0</v>
      </c>
      <c r="F452" s="32">
        <f t="shared" si="7"/>
        <v>0</v>
      </c>
    </row>
    <row r="453" spans="1:6" ht="21" x14ac:dyDescent="0.2">
      <c r="A453" s="134" t="s">
        <v>139</v>
      </c>
      <c r="B453" s="134" t="s">
        <v>222</v>
      </c>
      <c r="C453" s="134" t="s">
        <v>502</v>
      </c>
      <c r="D453" s="134" t="s">
        <v>915</v>
      </c>
      <c r="E453" s="136">
        <v>6</v>
      </c>
      <c r="F453" s="32">
        <f t="shared" si="7"/>
        <v>5</v>
      </c>
    </row>
    <row r="454" spans="1:6" ht="21" x14ac:dyDescent="0.2">
      <c r="A454" s="134" t="s">
        <v>139</v>
      </c>
      <c r="B454" s="134" t="s">
        <v>222</v>
      </c>
      <c r="C454" s="134" t="s">
        <v>502</v>
      </c>
      <c r="D454" s="134" t="s">
        <v>916</v>
      </c>
      <c r="E454" s="136">
        <v>3</v>
      </c>
      <c r="F454" s="32">
        <f t="shared" si="7"/>
        <v>3</v>
      </c>
    </row>
    <row r="455" spans="1:6" ht="21" x14ac:dyDescent="0.2">
      <c r="A455" s="134" t="s">
        <v>139</v>
      </c>
      <c r="B455" s="134" t="s">
        <v>222</v>
      </c>
      <c r="C455" s="134" t="s">
        <v>502</v>
      </c>
      <c r="D455" s="134" t="s">
        <v>917</v>
      </c>
      <c r="E455" s="136">
        <v>5</v>
      </c>
      <c r="F455" s="32">
        <f t="shared" si="7"/>
        <v>5</v>
      </c>
    </row>
    <row r="456" spans="1:6" ht="21" x14ac:dyDescent="0.2">
      <c r="A456" s="134" t="s">
        <v>139</v>
      </c>
      <c r="B456" s="134" t="s">
        <v>222</v>
      </c>
      <c r="C456" s="134" t="s">
        <v>502</v>
      </c>
      <c r="D456" s="134" t="s">
        <v>918</v>
      </c>
      <c r="E456" s="136">
        <v>8</v>
      </c>
      <c r="F456" s="32">
        <f t="shared" si="7"/>
        <v>5</v>
      </c>
    </row>
    <row r="457" spans="1:6" ht="21" x14ac:dyDescent="0.2">
      <c r="A457" s="134" t="s">
        <v>139</v>
      </c>
      <c r="B457" s="134" t="s">
        <v>222</v>
      </c>
      <c r="C457" s="134" t="s">
        <v>502</v>
      </c>
      <c r="D457" s="134" t="s">
        <v>919</v>
      </c>
      <c r="E457" s="136">
        <v>1</v>
      </c>
      <c r="F457" s="32">
        <f t="shared" si="7"/>
        <v>1</v>
      </c>
    </row>
    <row r="458" spans="1:6" ht="21" x14ac:dyDescent="0.2">
      <c r="A458" s="134" t="s">
        <v>139</v>
      </c>
      <c r="B458" s="134" t="s">
        <v>222</v>
      </c>
      <c r="C458" s="134" t="s">
        <v>502</v>
      </c>
      <c r="D458" s="134" t="s">
        <v>920</v>
      </c>
      <c r="E458" s="136">
        <v>5</v>
      </c>
      <c r="F458" s="32">
        <f t="shared" si="7"/>
        <v>5</v>
      </c>
    </row>
    <row r="459" spans="1:6" ht="21" x14ac:dyDescent="0.2">
      <c r="A459" s="134" t="s">
        <v>139</v>
      </c>
      <c r="B459" s="134" t="s">
        <v>222</v>
      </c>
      <c r="C459" s="134" t="s">
        <v>502</v>
      </c>
      <c r="D459" s="134" t="s">
        <v>921</v>
      </c>
      <c r="E459" s="136">
        <v>3</v>
      </c>
      <c r="F459" s="32">
        <f t="shared" si="7"/>
        <v>3</v>
      </c>
    </row>
    <row r="460" spans="1:6" ht="21" x14ac:dyDescent="0.2">
      <c r="A460" s="134" t="s">
        <v>139</v>
      </c>
      <c r="B460" s="134" t="s">
        <v>222</v>
      </c>
      <c r="C460" s="134" t="s">
        <v>502</v>
      </c>
      <c r="D460" s="134" t="s">
        <v>922</v>
      </c>
      <c r="E460" s="136">
        <v>12</v>
      </c>
      <c r="F460" s="32">
        <f t="shared" si="7"/>
        <v>5</v>
      </c>
    </row>
    <row r="461" spans="1:6" ht="21" x14ac:dyDescent="0.2">
      <c r="A461" s="134" t="s">
        <v>139</v>
      </c>
      <c r="B461" s="134" t="s">
        <v>222</v>
      </c>
      <c r="C461" s="134" t="s">
        <v>502</v>
      </c>
      <c r="D461" s="134" t="s">
        <v>923</v>
      </c>
      <c r="E461" s="136">
        <v>5</v>
      </c>
      <c r="F461" s="32">
        <f t="shared" si="7"/>
        <v>5</v>
      </c>
    </row>
    <row r="462" spans="1:6" ht="21" x14ac:dyDescent="0.2">
      <c r="A462" s="134" t="s">
        <v>139</v>
      </c>
      <c r="B462" s="134" t="s">
        <v>222</v>
      </c>
      <c r="C462" s="134" t="s">
        <v>502</v>
      </c>
      <c r="D462" s="134" t="s">
        <v>924</v>
      </c>
      <c r="E462" s="136">
        <v>6</v>
      </c>
      <c r="F462" s="32">
        <f t="shared" si="7"/>
        <v>5</v>
      </c>
    </row>
    <row r="463" spans="1:6" ht="21" x14ac:dyDescent="0.2">
      <c r="A463" s="134" t="s">
        <v>139</v>
      </c>
      <c r="B463" s="134" t="s">
        <v>222</v>
      </c>
      <c r="C463" s="134" t="s">
        <v>502</v>
      </c>
      <c r="D463" s="134" t="s">
        <v>925</v>
      </c>
      <c r="E463" s="136">
        <v>5</v>
      </c>
      <c r="F463" s="32">
        <f t="shared" si="7"/>
        <v>5</v>
      </c>
    </row>
    <row r="464" spans="1:6" ht="21" x14ac:dyDescent="0.2">
      <c r="A464" s="134" t="s">
        <v>139</v>
      </c>
      <c r="B464" s="134" t="s">
        <v>222</v>
      </c>
      <c r="C464" s="134" t="s">
        <v>502</v>
      </c>
      <c r="D464" s="134" t="s">
        <v>926</v>
      </c>
      <c r="E464" s="136">
        <v>10</v>
      </c>
      <c r="F464" s="32">
        <f t="shared" si="7"/>
        <v>5</v>
      </c>
    </row>
    <row r="465" spans="1:6" ht="21" x14ac:dyDescent="0.2">
      <c r="A465" s="134" t="s">
        <v>139</v>
      </c>
      <c r="B465" s="134" t="s">
        <v>222</v>
      </c>
      <c r="C465" s="134" t="s">
        <v>502</v>
      </c>
      <c r="D465" s="134" t="s">
        <v>927</v>
      </c>
      <c r="E465" s="136">
        <v>3</v>
      </c>
      <c r="F465" s="32">
        <f t="shared" si="7"/>
        <v>3</v>
      </c>
    </row>
    <row r="466" spans="1:6" ht="21" x14ac:dyDescent="0.2">
      <c r="A466" s="134" t="s">
        <v>139</v>
      </c>
      <c r="B466" s="134" t="s">
        <v>222</v>
      </c>
      <c r="C466" s="134" t="s">
        <v>502</v>
      </c>
      <c r="D466" s="134" t="s">
        <v>928</v>
      </c>
      <c r="E466" s="136">
        <v>4</v>
      </c>
      <c r="F466" s="32">
        <f t="shared" si="7"/>
        <v>4</v>
      </c>
    </row>
    <row r="467" spans="1:6" ht="21" x14ac:dyDescent="0.2">
      <c r="A467" s="134" t="s">
        <v>139</v>
      </c>
      <c r="B467" s="134" t="s">
        <v>222</v>
      </c>
      <c r="C467" s="134" t="s">
        <v>502</v>
      </c>
      <c r="D467" s="134" t="s">
        <v>929</v>
      </c>
      <c r="E467" s="136">
        <v>3</v>
      </c>
      <c r="F467" s="32">
        <f t="shared" si="7"/>
        <v>3</v>
      </c>
    </row>
    <row r="468" spans="1:6" ht="21" x14ac:dyDescent="0.2">
      <c r="A468" s="134" t="s">
        <v>139</v>
      </c>
      <c r="B468" s="134" t="s">
        <v>222</v>
      </c>
      <c r="C468" s="134" t="s">
        <v>502</v>
      </c>
      <c r="D468" s="134" t="s">
        <v>1227</v>
      </c>
      <c r="E468" s="137">
        <v>0</v>
      </c>
      <c r="F468" s="32">
        <f t="shared" si="7"/>
        <v>0</v>
      </c>
    </row>
    <row r="469" spans="1:6" ht="21" x14ac:dyDescent="0.2">
      <c r="A469" s="134" t="s">
        <v>139</v>
      </c>
      <c r="B469" s="134" t="s">
        <v>222</v>
      </c>
      <c r="C469" s="134" t="s">
        <v>502</v>
      </c>
      <c r="D469" s="134" t="s">
        <v>930</v>
      </c>
      <c r="E469" s="136">
        <v>5</v>
      </c>
      <c r="F469" s="32">
        <f t="shared" si="7"/>
        <v>5</v>
      </c>
    </row>
    <row r="470" spans="1:6" ht="21" x14ac:dyDescent="0.2">
      <c r="A470" s="134" t="s">
        <v>139</v>
      </c>
      <c r="B470" s="134" t="s">
        <v>223</v>
      </c>
      <c r="C470" s="134" t="s">
        <v>503</v>
      </c>
      <c r="D470" s="134" t="s">
        <v>919</v>
      </c>
      <c r="E470" s="136">
        <v>1</v>
      </c>
      <c r="F470" s="32">
        <f t="shared" si="7"/>
        <v>1</v>
      </c>
    </row>
    <row r="471" spans="1:6" ht="21" x14ac:dyDescent="0.2">
      <c r="A471" s="134" t="s">
        <v>139</v>
      </c>
      <c r="B471" s="134" t="s">
        <v>223</v>
      </c>
      <c r="C471" s="134" t="s">
        <v>503</v>
      </c>
      <c r="D471" s="134" t="s">
        <v>931</v>
      </c>
      <c r="E471" s="136">
        <v>3</v>
      </c>
      <c r="F471" s="32">
        <f t="shared" si="7"/>
        <v>3</v>
      </c>
    </row>
    <row r="472" spans="1:6" ht="21" x14ac:dyDescent="0.2">
      <c r="A472" s="134" t="s">
        <v>139</v>
      </c>
      <c r="B472" s="134" t="s">
        <v>223</v>
      </c>
      <c r="C472" s="134" t="s">
        <v>503</v>
      </c>
      <c r="D472" s="134" t="s">
        <v>1228</v>
      </c>
      <c r="E472" s="137">
        <v>0</v>
      </c>
      <c r="F472" s="32">
        <f t="shared" si="7"/>
        <v>0</v>
      </c>
    </row>
    <row r="473" spans="1:6" ht="21" x14ac:dyDescent="0.2">
      <c r="A473" s="134" t="s">
        <v>139</v>
      </c>
      <c r="B473" s="134" t="s">
        <v>223</v>
      </c>
      <c r="C473" s="134" t="s">
        <v>503</v>
      </c>
      <c r="D473" s="134" t="s">
        <v>932</v>
      </c>
      <c r="E473" s="136">
        <v>5</v>
      </c>
      <c r="F473" s="32">
        <f t="shared" si="7"/>
        <v>5</v>
      </c>
    </row>
    <row r="474" spans="1:6" ht="21" x14ac:dyDescent="0.2">
      <c r="A474" s="134" t="s">
        <v>139</v>
      </c>
      <c r="B474" s="134" t="s">
        <v>223</v>
      </c>
      <c r="C474" s="134" t="s">
        <v>503</v>
      </c>
      <c r="D474" s="134" t="s">
        <v>933</v>
      </c>
      <c r="E474" s="136">
        <v>12</v>
      </c>
      <c r="F474" s="32">
        <f t="shared" si="7"/>
        <v>5</v>
      </c>
    </row>
    <row r="475" spans="1:6" ht="21" x14ac:dyDescent="0.2">
      <c r="A475" s="134" t="s">
        <v>139</v>
      </c>
      <c r="B475" s="134" t="s">
        <v>223</v>
      </c>
      <c r="C475" s="134" t="s">
        <v>503</v>
      </c>
      <c r="D475" s="134" t="s">
        <v>934</v>
      </c>
      <c r="E475" s="136">
        <v>2</v>
      </c>
      <c r="F475" s="32">
        <f t="shared" si="7"/>
        <v>2</v>
      </c>
    </row>
    <row r="476" spans="1:6" ht="21" x14ac:dyDescent="0.2">
      <c r="A476" s="134" t="s">
        <v>139</v>
      </c>
      <c r="B476" s="134" t="s">
        <v>223</v>
      </c>
      <c r="C476" s="134" t="s">
        <v>503</v>
      </c>
      <c r="D476" s="134" t="s">
        <v>935</v>
      </c>
      <c r="E476" s="136">
        <v>4</v>
      </c>
      <c r="F476" s="32">
        <f t="shared" si="7"/>
        <v>4</v>
      </c>
    </row>
    <row r="477" spans="1:6" ht="21" x14ac:dyDescent="0.2">
      <c r="A477" s="134" t="s">
        <v>139</v>
      </c>
      <c r="B477" s="134" t="s">
        <v>223</v>
      </c>
      <c r="C477" s="134" t="s">
        <v>503</v>
      </c>
      <c r="D477" s="134" t="s">
        <v>936</v>
      </c>
      <c r="E477" s="136">
        <v>1</v>
      </c>
      <c r="F477" s="32">
        <f t="shared" si="7"/>
        <v>1</v>
      </c>
    </row>
    <row r="478" spans="1:6" ht="21" x14ac:dyDescent="0.2">
      <c r="A478" s="134" t="s">
        <v>139</v>
      </c>
      <c r="B478" s="134" t="s">
        <v>223</v>
      </c>
      <c r="C478" s="134" t="s">
        <v>503</v>
      </c>
      <c r="D478" s="134" t="s">
        <v>1229</v>
      </c>
      <c r="E478" s="137">
        <v>0</v>
      </c>
      <c r="F478" s="32">
        <f t="shared" si="7"/>
        <v>0</v>
      </c>
    </row>
    <row r="479" spans="1:6" ht="21" x14ac:dyDescent="0.2">
      <c r="A479" s="134" t="s">
        <v>139</v>
      </c>
      <c r="B479" s="134" t="s">
        <v>223</v>
      </c>
      <c r="C479" s="134" t="s">
        <v>503</v>
      </c>
      <c r="D479" s="134" t="s">
        <v>937</v>
      </c>
      <c r="E479" s="136">
        <v>2</v>
      </c>
      <c r="F479" s="32">
        <f t="shared" si="7"/>
        <v>2</v>
      </c>
    </row>
    <row r="480" spans="1:6" ht="21" x14ac:dyDescent="0.2">
      <c r="A480" s="134" t="s">
        <v>139</v>
      </c>
      <c r="B480" s="134" t="s">
        <v>223</v>
      </c>
      <c r="C480" s="134" t="s">
        <v>503</v>
      </c>
      <c r="D480" s="134" t="s">
        <v>938</v>
      </c>
      <c r="E480" s="136">
        <v>3</v>
      </c>
      <c r="F480" s="32">
        <f t="shared" si="7"/>
        <v>3</v>
      </c>
    </row>
    <row r="481" spans="1:6" ht="21" x14ac:dyDescent="0.2">
      <c r="A481" s="134" t="s">
        <v>139</v>
      </c>
      <c r="B481" s="134" t="s">
        <v>223</v>
      </c>
      <c r="C481" s="134" t="s">
        <v>503</v>
      </c>
      <c r="D481" s="134" t="s">
        <v>1230</v>
      </c>
      <c r="E481" s="137">
        <v>0</v>
      </c>
      <c r="F481" s="32">
        <f t="shared" si="7"/>
        <v>0</v>
      </c>
    </row>
    <row r="482" spans="1:6" ht="21" x14ac:dyDescent="0.2">
      <c r="A482" s="134" t="s">
        <v>139</v>
      </c>
      <c r="B482" s="134" t="s">
        <v>223</v>
      </c>
      <c r="C482" s="134" t="s">
        <v>503</v>
      </c>
      <c r="D482" s="134" t="s">
        <v>939</v>
      </c>
      <c r="E482" s="136">
        <v>6</v>
      </c>
      <c r="F482" s="32">
        <f t="shared" si="7"/>
        <v>5</v>
      </c>
    </row>
    <row r="483" spans="1:6" ht="21" x14ac:dyDescent="0.2">
      <c r="A483" s="134" t="s">
        <v>139</v>
      </c>
      <c r="B483" s="134" t="s">
        <v>223</v>
      </c>
      <c r="C483" s="134" t="s">
        <v>503</v>
      </c>
      <c r="D483" s="134" t="s">
        <v>940</v>
      </c>
      <c r="E483" s="136">
        <v>3</v>
      </c>
      <c r="F483" s="32">
        <f t="shared" si="7"/>
        <v>3</v>
      </c>
    </row>
    <row r="484" spans="1:6" ht="21" x14ac:dyDescent="0.2">
      <c r="A484" s="134" t="s">
        <v>139</v>
      </c>
      <c r="B484" s="134" t="s">
        <v>223</v>
      </c>
      <c r="C484" s="134" t="s">
        <v>503</v>
      </c>
      <c r="D484" s="134" t="s">
        <v>941</v>
      </c>
      <c r="E484" s="136">
        <v>3</v>
      </c>
      <c r="F484" s="32">
        <f t="shared" si="7"/>
        <v>3</v>
      </c>
    </row>
    <row r="485" spans="1:6" ht="21" x14ac:dyDescent="0.2">
      <c r="A485" s="134" t="s">
        <v>139</v>
      </c>
      <c r="B485" s="134" t="s">
        <v>223</v>
      </c>
      <c r="C485" s="134" t="s">
        <v>503</v>
      </c>
      <c r="D485" s="134" t="s">
        <v>942</v>
      </c>
      <c r="E485" s="136">
        <v>10</v>
      </c>
      <c r="F485" s="32">
        <f t="shared" si="7"/>
        <v>5</v>
      </c>
    </row>
    <row r="486" spans="1:6" ht="21" x14ac:dyDescent="0.2">
      <c r="A486" s="134" t="s">
        <v>139</v>
      </c>
      <c r="B486" s="134" t="s">
        <v>223</v>
      </c>
      <c r="C486" s="134" t="s">
        <v>503</v>
      </c>
      <c r="D486" s="134" t="s">
        <v>1231</v>
      </c>
      <c r="E486" s="137">
        <v>0</v>
      </c>
      <c r="F486" s="32">
        <f t="shared" si="7"/>
        <v>0</v>
      </c>
    </row>
    <row r="487" spans="1:6" ht="21" x14ac:dyDescent="0.2">
      <c r="A487" s="134" t="s">
        <v>139</v>
      </c>
      <c r="B487" s="134" t="s">
        <v>223</v>
      </c>
      <c r="C487" s="134" t="s">
        <v>503</v>
      </c>
      <c r="D487" s="134" t="s">
        <v>943</v>
      </c>
      <c r="E487" s="136">
        <v>2</v>
      </c>
      <c r="F487" s="32">
        <f t="shared" si="7"/>
        <v>2</v>
      </c>
    </row>
    <row r="488" spans="1:6" ht="21" x14ac:dyDescent="0.2">
      <c r="A488" s="134" t="s">
        <v>139</v>
      </c>
      <c r="B488" s="134" t="s">
        <v>223</v>
      </c>
      <c r="C488" s="134" t="s">
        <v>503</v>
      </c>
      <c r="D488" s="134" t="s">
        <v>1232</v>
      </c>
      <c r="E488" s="137">
        <v>0</v>
      </c>
      <c r="F488" s="32">
        <f t="shared" si="7"/>
        <v>0</v>
      </c>
    </row>
    <row r="489" spans="1:6" ht="21" x14ac:dyDescent="0.2">
      <c r="A489" s="134" t="s">
        <v>139</v>
      </c>
      <c r="B489" s="134" t="s">
        <v>223</v>
      </c>
      <c r="C489" s="134" t="s">
        <v>503</v>
      </c>
      <c r="D489" s="134" t="s">
        <v>944</v>
      </c>
      <c r="E489" s="136">
        <v>4</v>
      </c>
      <c r="F489" s="32">
        <f t="shared" si="7"/>
        <v>4</v>
      </c>
    </row>
    <row r="490" spans="1:6" ht="21" x14ac:dyDescent="0.2">
      <c r="A490" s="134" t="s">
        <v>139</v>
      </c>
      <c r="B490" s="134" t="s">
        <v>223</v>
      </c>
      <c r="C490" s="134" t="s">
        <v>503</v>
      </c>
      <c r="D490" s="134" t="s">
        <v>1233</v>
      </c>
      <c r="E490" s="137">
        <v>0</v>
      </c>
      <c r="F490" s="32">
        <f t="shared" si="7"/>
        <v>0</v>
      </c>
    </row>
    <row r="491" spans="1:6" ht="21" x14ac:dyDescent="0.2">
      <c r="A491" s="134" t="s">
        <v>139</v>
      </c>
      <c r="B491" s="134" t="s">
        <v>223</v>
      </c>
      <c r="C491" s="134" t="s">
        <v>503</v>
      </c>
      <c r="D491" s="134" t="s">
        <v>1234</v>
      </c>
      <c r="E491" s="137">
        <v>0</v>
      </c>
      <c r="F491" s="32">
        <f t="shared" si="7"/>
        <v>0</v>
      </c>
    </row>
    <row r="492" spans="1:6" ht="21" x14ac:dyDescent="0.2">
      <c r="A492" s="134" t="s">
        <v>139</v>
      </c>
      <c r="B492" s="134" t="s">
        <v>223</v>
      </c>
      <c r="C492" s="134" t="s">
        <v>503</v>
      </c>
      <c r="D492" s="134" t="s">
        <v>945</v>
      </c>
      <c r="E492" s="136">
        <v>1</v>
      </c>
      <c r="F492" s="32">
        <f t="shared" si="7"/>
        <v>1</v>
      </c>
    </row>
    <row r="493" spans="1:6" ht="21" x14ac:dyDescent="0.2">
      <c r="A493" s="134" t="s">
        <v>139</v>
      </c>
      <c r="B493" s="134" t="s">
        <v>223</v>
      </c>
      <c r="C493" s="134" t="s">
        <v>503</v>
      </c>
      <c r="D493" s="134" t="s">
        <v>946</v>
      </c>
      <c r="E493" s="136">
        <v>4</v>
      </c>
      <c r="F493" s="32">
        <f t="shared" si="7"/>
        <v>4</v>
      </c>
    </row>
    <row r="494" spans="1:6" ht="21" x14ac:dyDescent="0.2">
      <c r="A494" s="134" t="s">
        <v>139</v>
      </c>
      <c r="B494" s="134" t="s">
        <v>224</v>
      </c>
      <c r="C494" s="134" t="s">
        <v>504</v>
      </c>
      <c r="D494" s="134" t="s">
        <v>947</v>
      </c>
      <c r="E494" s="136">
        <v>19</v>
      </c>
      <c r="F494" s="32">
        <f t="shared" si="7"/>
        <v>5</v>
      </c>
    </row>
    <row r="495" spans="1:6" ht="21" x14ac:dyDescent="0.2">
      <c r="A495" s="134" t="s">
        <v>139</v>
      </c>
      <c r="B495" s="134" t="s">
        <v>224</v>
      </c>
      <c r="C495" s="134" t="s">
        <v>504</v>
      </c>
      <c r="D495" s="134" t="s">
        <v>948</v>
      </c>
      <c r="E495" s="136">
        <v>9</v>
      </c>
      <c r="F495" s="32">
        <f t="shared" si="7"/>
        <v>5</v>
      </c>
    </row>
    <row r="496" spans="1:6" ht="21" x14ac:dyDescent="0.2">
      <c r="A496" s="134" t="s">
        <v>139</v>
      </c>
      <c r="B496" s="134" t="s">
        <v>224</v>
      </c>
      <c r="C496" s="134" t="s">
        <v>504</v>
      </c>
      <c r="D496" s="134" t="s">
        <v>1235</v>
      </c>
      <c r="E496" s="137">
        <v>0</v>
      </c>
      <c r="F496" s="32">
        <f t="shared" si="7"/>
        <v>0</v>
      </c>
    </row>
    <row r="497" spans="1:6" ht="21" x14ac:dyDescent="0.2">
      <c r="A497" s="134" t="s">
        <v>139</v>
      </c>
      <c r="B497" s="134" t="s">
        <v>224</v>
      </c>
      <c r="C497" s="134" t="s">
        <v>504</v>
      </c>
      <c r="D497" s="134" t="s">
        <v>949</v>
      </c>
      <c r="E497" s="136">
        <v>3</v>
      </c>
      <c r="F497" s="32">
        <f t="shared" si="7"/>
        <v>3</v>
      </c>
    </row>
    <row r="498" spans="1:6" ht="21" x14ac:dyDescent="0.2">
      <c r="A498" s="134" t="s">
        <v>139</v>
      </c>
      <c r="B498" s="134" t="s">
        <v>224</v>
      </c>
      <c r="C498" s="134" t="s">
        <v>504</v>
      </c>
      <c r="D498" s="134" t="s">
        <v>950</v>
      </c>
      <c r="E498" s="136">
        <v>5</v>
      </c>
      <c r="F498" s="32">
        <f t="shared" si="7"/>
        <v>5</v>
      </c>
    </row>
    <row r="499" spans="1:6" ht="21" x14ac:dyDescent="0.2">
      <c r="A499" s="134" t="s">
        <v>139</v>
      </c>
      <c r="B499" s="134" t="s">
        <v>224</v>
      </c>
      <c r="C499" s="134" t="s">
        <v>504</v>
      </c>
      <c r="D499" s="134" t="s">
        <v>1236</v>
      </c>
      <c r="E499" s="137">
        <v>0</v>
      </c>
      <c r="F499" s="32">
        <f t="shared" si="7"/>
        <v>0</v>
      </c>
    </row>
    <row r="500" spans="1:6" ht="21" x14ac:dyDescent="0.2">
      <c r="A500" s="134" t="s">
        <v>139</v>
      </c>
      <c r="B500" s="134" t="s">
        <v>224</v>
      </c>
      <c r="C500" s="134" t="s">
        <v>504</v>
      </c>
      <c r="D500" s="134" t="s">
        <v>1237</v>
      </c>
      <c r="E500" s="137">
        <v>0</v>
      </c>
      <c r="F500" s="32">
        <f t="shared" si="7"/>
        <v>0</v>
      </c>
    </row>
    <row r="501" spans="1:6" ht="21" x14ac:dyDescent="0.2">
      <c r="A501" s="134" t="s">
        <v>139</v>
      </c>
      <c r="B501" s="134" t="s">
        <v>224</v>
      </c>
      <c r="C501" s="134" t="s">
        <v>504</v>
      </c>
      <c r="D501" s="134" t="s">
        <v>951</v>
      </c>
      <c r="E501" s="136">
        <v>3</v>
      </c>
      <c r="F501" s="32">
        <f t="shared" si="7"/>
        <v>3</v>
      </c>
    </row>
    <row r="502" spans="1:6" ht="21" x14ac:dyDescent="0.2">
      <c r="A502" s="134" t="s">
        <v>139</v>
      </c>
      <c r="B502" s="134" t="s">
        <v>224</v>
      </c>
      <c r="C502" s="134" t="s">
        <v>504</v>
      </c>
      <c r="D502" s="134" t="s">
        <v>1238</v>
      </c>
      <c r="E502" s="137">
        <v>0</v>
      </c>
      <c r="F502" s="32">
        <f t="shared" si="7"/>
        <v>0</v>
      </c>
    </row>
    <row r="503" spans="1:6" ht="21" x14ac:dyDescent="0.2">
      <c r="A503" s="134" t="s">
        <v>139</v>
      </c>
      <c r="B503" s="134" t="s">
        <v>225</v>
      </c>
      <c r="C503" s="134" t="s">
        <v>505</v>
      </c>
      <c r="D503" s="134" t="s">
        <v>952</v>
      </c>
      <c r="E503" s="136">
        <v>4</v>
      </c>
      <c r="F503" s="32">
        <f t="shared" si="7"/>
        <v>4</v>
      </c>
    </row>
    <row r="504" spans="1:6" ht="21" x14ac:dyDescent="0.2">
      <c r="A504" s="134" t="s">
        <v>139</v>
      </c>
      <c r="B504" s="134" t="s">
        <v>225</v>
      </c>
      <c r="C504" s="134" t="s">
        <v>505</v>
      </c>
      <c r="D504" s="134" t="s">
        <v>953</v>
      </c>
      <c r="E504" s="136">
        <v>4</v>
      </c>
      <c r="F504" s="32">
        <f t="shared" si="7"/>
        <v>4</v>
      </c>
    </row>
    <row r="505" spans="1:6" ht="21" x14ac:dyDescent="0.2">
      <c r="A505" s="134" t="s">
        <v>139</v>
      </c>
      <c r="B505" s="134" t="s">
        <v>225</v>
      </c>
      <c r="C505" s="134" t="s">
        <v>505</v>
      </c>
      <c r="D505" s="134" t="s">
        <v>954</v>
      </c>
      <c r="E505" s="136">
        <v>8</v>
      </c>
      <c r="F505" s="32">
        <f t="shared" si="7"/>
        <v>5</v>
      </c>
    </row>
    <row r="506" spans="1:6" ht="21" x14ac:dyDescent="0.2">
      <c r="A506" s="134" t="s">
        <v>139</v>
      </c>
      <c r="B506" s="134" t="s">
        <v>225</v>
      </c>
      <c r="C506" s="134" t="s">
        <v>505</v>
      </c>
      <c r="D506" s="134" t="s">
        <v>955</v>
      </c>
      <c r="E506" s="136">
        <v>5</v>
      </c>
      <c r="F506" s="32">
        <f t="shared" si="7"/>
        <v>5</v>
      </c>
    </row>
    <row r="507" spans="1:6" ht="21" x14ac:dyDescent="0.2">
      <c r="A507" s="134" t="s">
        <v>139</v>
      </c>
      <c r="B507" s="134" t="s">
        <v>225</v>
      </c>
      <c r="C507" s="134" t="s">
        <v>505</v>
      </c>
      <c r="D507" s="134" t="s">
        <v>956</v>
      </c>
      <c r="E507" s="136">
        <v>7</v>
      </c>
      <c r="F507" s="32">
        <f t="shared" si="7"/>
        <v>5</v>
      </c>
    </row>
    <row r="508" spans="1:6" ht="21" x14ac:dyDescent="0.2">
      <c r="A508" s="134" t="s">
        <v>139</v>
      </c>
      <c r="B508" s="134" t="s">
        <v>225</v>
      </c>
      <c r="C508" s="134" t="s">
        <v>505</v>
      </c>
      <c r="D508" s="134" t="s">
        <v>957</v>
      </c>
      <c r="E508" s="136">
        <v>3</v>
      </c>
      <c r="F508" s="32">
        <f t="shared" si="7"/>
        <v>3</v>
      </c>
    </row>
    <row r="509" spans="1:6" ht="21" x14ac:dyDescent="0.2">
      <c r="A509" s="134" t="s">
        <v>139</v>
      </c>
      <c r="B509" s="134" t="s">
        <v>225</v>
      </c>
      <c r="C509" s="134" t="s">
        <v>505</v>
      </c>
      <c r="D509" s="134" t="s">
        <v>958</v>
      </c>
      <c r="E509" s="136">
        <v>9</v>
      </c>
      <c r="F509" s="32">
        <f t="shared" si="7"/>
        <v>5</v>
      </c>
    </row>
    <row r="510" spans="1:6" ht="21" x14ac:dyDescent="0.2">
      <c r="A510" s="134" t="s">
        <v>139</v>
      </c>
      <c r="B510" s="134" t="s">
        <v>225</v>
      </c>
      <c r="C510" s="134" t="s">
        <v>505</v>
      </c>
      <c r="D510" s="134" t="s">
        <v>959</v>
      </c>
      <c r="E510" s="136">
        <v>4</v>
      </c>
      <c r="F510" s="32">
        <f t="shared" si="7"/>
        <v>4</v>
      </c>
    </row>
    <row r="511" spans="1:6" ht="21" x14ac:dyDescent="0.2">
      <c r="A511" s="134" t="s">
        <v>139</v>
      </c>
      <c r="B511" s="134" t="s">
        <v>225</v>
      </c>
      <c r="C511" s="134" t="s">
        <v>505</v>
      </c>
      <c r="D511" s="134" t="s">
        <v>960</v>
      </c>
      <c r="E511" s="136">
        <v>7</v>
      </c>
      <c r="F511" s="32">
        <f t="shared" si="7"/>
        <v>5</v>
      </c>
    </row>
    <row r="512" spans="1:6" ht="21" x14ac:dyDescent="0.2">
      <c r="A512" s="134" t="s">
        <v>139</v>
      </c>
      <c r="B512" s="134" t="s">
        <v>225</v>
      </c>
      <c r="C512" s="134" t="s">
        <v>505</v>
      </c>
      <c r="D512" s="134" t="s">
        <v>961</v>
      </c>
      <c r="E512" s="136">
        <v>4</v>
      </c>
      <c r="F512" s="32">
        <f t="shared" si="7"/>
        <v>4</v>
      </c>
    </row>
    <row r="513" spans="1:6" ht="21" x14ac:dyDescent="0.2">
      <c r="A513" s="134" t="s">
        <v>139</v>
      </c>
      <c r="B513" s="134" t="s">
        <v>225</v>
      </c>
      <c r="C513" s="134" t="s">
        <v>505</v>
      </c>
      <c r="D513" s="134" t="s">
        <v>962</v>
      </c>
      <c r="E513" s="136">
        <v>4</v>
      </c>
      <c r="F513" s="32">
        <f t="shared" si="7"/>
        <v>4</v>
      </c>
    </row>
    <row r="514" spans="1:6" ht="21" x14ac:dyDescent="0.2">
      <c r="A514" s="134" t="s">
        <v>139</v>
      </c>
      <c r="B514" s="134" t="s">
        <v>225</v>
      </c>
      <c r="C514" s="134" t="s">
        <v>505</v>
      </c>
      <c r="D514" s="134" t="s">
        <v>963</v>
      </c>
      <c r="E514" s="136">
        <v>6</v>
      </c>
      <c r="F514" s="32">
        <f t="shared" si="7"/>
        <v>5</v>
      </c>
    </row>
    <row r="515" spans="1:6" ht="21" x14ac:dyDescent="0.2">
      <c r="A515" s="134" t="s">
        <v>139</v>
      </c>
      <c r="B515" s="134" t="s">
        <v>225</v>
      </c>
      <c r="C515" s="134" t="s">
        <v>505</v>
      </c>
      <c r="D515" s="134" t="s">
        <v>964</v>
      </c>
      <c r="E515" s="136">
        <v>5</v>
      </c>
      <c r="F515" s="32">
        <f t="shared" ref="F515:F578" si="8">IF(E515=0,0,IF(E515=1,1,IF(E515=2,2,IF(E515=3,3,IF(E515=4,4,5)))))</f>
        <v>5</v>
      </c>
    </row>
    <row r="516" spans="1:6" ht="21" x14ac:dyDescent="0.2">
      <c r="A516" s="134" t="s">
        <v>139</v>
      </c>
      <c r="B516" s="134" t="s">
        <v>226</v>
      </c>
      <c r="C516" s="134" t="s">
        <v>506</v>
      </c>
      <c r="D516" s="134" t="s">
        <v>1239</v>
      </c>
      <c r="E516" s="137">
        <v>0</v>
      </c>
      <c r="F516" s="32">
        <f t="shared" si="8"/>
        <v>0</v>
      </c>
    </row>
    <row r="517" spans="1:6" ht="21" x14ac:dyDescent="0.2">
      <c r="A517" s="134" t="s">
        <v>139</v>
      </c>
      <c r="B517" s="134" t="s">
        <v>226</v>
      </c>
      <c r="C517" s="134" t="s">
        <v>506</v>
      </c>
      <c r="D517" s="134" t="s">
        <v>1240</v>
      </c>
      <c r="E517" s="137">
        <v>0</v>
      </c>
      <c r="F517" s="32">
        <f t="shared" si="8"/>
        <v>0</v>
      </c>
    </row>
    <row r="518" spans="1:6" ht="21" x14ac:dyDescent="0.2">
      <c r="A518" s="134" t="s">
        <v>139</v>
      </c>
      <c r="B518" s="134" t="s">
        <v>226</v>
      </c>
      <c r="C518" s="134" t="s">
        <v>506</v>
      </c>
      <c r="D518" s="134" t="s">
        <v>965</v>
      </c>
      <c r="E518" s="136">
        <v>4</v>
      </c>
      <c r="F518" s="32">
        <f t="shared" si="8"/>
        <v>4</v>
      </c>
    </row>
    <row r="519" spans="1:6" ht="21" x14ac:dyDescent="0.2">
      <c r="A519" s="134" t="s">
        <v>139</v>
      </c>
      <c r="B519" s="134" t="s">
        <v>226</v>
      </c>
      <c r="C519" s="134" t="s">
        <v>506</v>
      </c>
      <c r="D519" s="134" t="s">
        <v>966</v>
      </c>
      <c r="E519" s="136">
        <v>3</v>
      </c>
      <c r="F519" s="32">
        <f t="shared" si="8"/>
        <v>3</v>
      </c>
    </row>
    <row r="520" spans="1:6" ht="21" x14ac:dyDescent="0.2">
      <c r="A520" s="134" t="s">
        <v>139</v>
      </c>
      <c r="B520" s="134" t="s">
        <v>226</v>
      </c>
      <c r="C520" s="134" t="s">
        <v>506</v>
      </c>
      <c r="D520" s="134" t="s">
        <v>967</v>
      </c>
      <c r="E520" s="136">
        <v>10</v>
      </c>
      <c r="F520" s="32">
        <f t="shared" si="8"/>
        <v>5</v>
      </c>
    </row>
    <row r="521" spans="1:6" ht="21" x14ac:dyDescent="0.2">
      <c r="A521" s="134" t="s">
        <v>139</v>
      </c>
      <c r="B521" s="134" t="s">
        <v>226</v>
      </c>
      <c r="C521" s="134" t="s">
        <v>506</v>
      </c>
      <c r="D521" s="134" t="s">
        <v>968</v>
      </c>
      <c r="E521" s="136">
        <v>4</v>
      </c>
      <c r="F521" s="32">
        <f t="shared" si="8"/>
        <v>4</v>
      </c>
    </row>
    <row r="522" spans="1:6" ht="21" x14ac:dyDescent="0.2">
      <c r="A522" s="134" t="s">
        <v>139</v>
      </c>
      <c r="B522" s="134" t="s">
        <v>226</v>
      </c>
      <c r="C522" s="134" t="s">
        <v>506</v>
      </c>
      <c r="D522" s="134" t="s">
        <v>1241</v>
      </c>
      <c r="E522" s="137">
        <v>0</v>
      </c>
      <c r="F522" s="32">
        <f t="shared" si="8"/>
        <v>0</v>
      </c>
    </row>
    <row r="523" spans="1:6" ht="21" x14ac:dyDescent="0.2">
      <c r="A523" s="134" t="s">
        <v>139</v>
      </c>
      <c r="B523" s="134" t="s">
        <v>226</v>
      </c>
      <c r="C523" s="134" t="s">
        <v>506</v>
      </c>
      <c r="D523" s="134" t="s">
        <v>969</v>
      </c>
      <c r="E523" s="136">
        <v>1</v>
      </c>
      <c r="F523" s="32">
        <f t="shared" si="8"/>
        <v>1</v>
      </c>
    </row>
    <row r="524" spans="1:6" ht="21" x14ac:dyDescent="0.2">
      <c r="A524" s="134" t="s">
        <v>139</v>
      </c>
      <c r="B524" s="134" t="s">
        <v>226</v>
      </c>
      <c r="C524" s="134" t="s">
        <v>506</v>
      </c>
      <c r="D524" s="134" t="s">
        <v>970</v>
      </c>
      <c r="E524" s="136">
        <v>6</v>
      </c>
      <c r="F524" s="32">
        <f t="shared" si="8"/>
        <v>5</v>
      </c>
    </row>
    <row r="525" spans="1:6" ht="21" x14ac:dyDescent="0.2">
      <c r="A525" s="134" t="s">
        <v>139</v>
      </c>
      <c r="B525" s="134" t="s">
        <v>226</v>
      </c>
      <c r="C525" s="134" t="s">
        <v>506</v>
      </c>
      <c r="D525" s="134" t="s">
        <v>971</v>
      </c>
      <c r="E525" s="136">
        <v>2</v>
      </c>
      <c r="F525" s="32">
        <f t="shared" si="8"/>
        <v>2</v>
      </c>
    </row>
    <row r="526" spans="1:6" ht="21" x14ac:dyDescent="0.2">
      <c r="A526" s="134" t="s">
        <v>139</v>
      </c>
      <c r="B526" s="134" t="s">
        <v>226</v>
      </c>
      <c r="C526" s="134" t="s">
        <v>506</v>
      </c>
      <c r="D526" s="134" t="s">
        <v>972</v>
      </c>
      <c r="E526" s="136">
        <v>4</v>
      </c>
      <c r="F526" s="32">
        <f t="shared" si="8"/>
        <v>4</v>
      </c>
    </row>
    <row r="527" spans="1:6" ht="21" x14ac:dyDescent="0.2">
      <c r="A527" s="134" t="s">
        <v>139</v>
      </c>
      <c r="B527" s="134" t="s">
        <v>226</v>
      </c>
      <c r="C527" s="134" t="s">
        <v>506</v>
      </c>
      <c r="D527" s="134" t="s">
        <v>973</v>
      </c>
      <c r="E527" s="136">
        <v>10</v>
      </c>
      <c r="F527" s="32">
        <f t="shared" si="8"/>
        <v>5</v>
      </c>
    </row>
    <row r="528" spans="1:6" ht="21" x14ac:dyDescent="0.2">
      <c r="A528" s="134" t="s">
        <v>139</v>
      </c>
      <c r="B528" s="134" t="s">
        <v>226</v>
      </c>
      <c r="C528" s="134" t="s">
        <v>506</v>
      </c>
      <c r="D528" s="134" t="s">
        <v>974</v>
      </c>
      <c r="E528" s="136">
        <v>5</v>
      </c>
      <c r="F528" s="32">
        <f t="shared" si="8"/>
        <v>5</v>
      </c>
    </row>
    <row r="529" spans="1:6" ht="21" x14ac:dyDescent="0.2">
      <c r="A529" s="134" t="s">
        <v>139</v>
      </c>
      <c r="B529" s="134" t="s">
        <v>226</v>
      </c>
      <c r="C529" s="134" t="s">
        <v>506</v>
      </c>
      <c r="D529" s="134" t="s">
        <v>975</v>
      </c>
      <c r="E529" s="136">
        <v>7</v>
      </c>
      <c r="F529" s="32">
        <f t="shared" si="8"/>
        <v>5</v>
      </c>
    </row>
    <row r="530" spans="1:6" ht="21" x14ac:dyDescent="0.2">
      <c r="A530" s="134" t="s">
        <v>139</v>
      </c>
      <c r="B530" s="134" t="s">
        <v>226</v>
      </c>
      <c r="C530" s="134" t="s">
        <v>506</v>
      </c>
      <c r="D530" s="134" t="s">
        <v>976</v>
      </c>
      <c r="E530" s="136">
        <v>2</v>
      </c>
      <c r="F530" s="32">
        <f t="shared" si="8"/>
        <v>2</v>
      </c>
    </row>
    <row r="531" spans="1:6" ht="21" x14ac:dyDescent="0.2">
      <c r="A531" s="134" t="s">
        <v>139</v>
      </c>
      <c r="B531" s="134" t="s">
        <v>226</v>
      </c>
      <c r="C531" s="134" t="s">
        <v>506</v>
      </c>
      <c r="D531" s="134" t="s">
        <v>977</v>
      </c>
      <c r="E531" s="136">
        <v>3</v>
      </c>
      <c r="F531" s="32">
        <f t="shared" si="8"/>
        <v>3</v>
      </c>
    </row>
    <row r="532" spans="1:6" ht="21" x14ac:dyDescent="0.2">
      <c r="A532" s="134" t="s">
        <v>139</v>
      </c>
      <c r="B532" s="134" t="s">
        <v>226</v>
      </c>
      <c r="C532" s="134" t="s">
        <v>506</v>
      </c>
      <c r="D532" s="134" t="s">
        <v>1242</v>
      </c>
      <c r="E532" s="137">
        <v>0</v>
      </c>
      <c r="F532" s="32">
        <f t="shared" si="8"/>
        <v>0</v>
      </c>
    </row>
    <row r="533" spans="1:6" ht="21" x14ac:dyDescent="0.2">
      <c r="A533" s="134" t="s">
        <v>139</v>
      </c>
      <c r="B533" s="134" t="s">
        <v>227</v>
      </c>
      <c r="C533" s="134" t="s">
        <v>507</v>
      </c>
      <c r="D533" s="134" t="s">
        <v>978</v>
      </c>
      <c r="E533" s="136">
        <v>5</v>
      </c>
      <c r="F533" s="32">
        <f t="shared" si="8"/>
        <v>5</v>
      </c>
    </row>
    <row r="534" spans="1:6" ht="21" x14ac:dyDescent="0.2">
      <c r="A534" s="134" t="s">
        <v>139</v>
      </c>
      <c r="B534" s="134" t="s">
        <v>227</v>
      </c>
      <c r="C534" s="134" t="s">
        <v>507</v>
      </c>
      <c r="D534" s="134" t="s">
        <v>931</v>
      </c>
      <c r="E534" s="136">
        <v>3</v>
      </c>
      <c r="F534" s="32">
        <f t="shared" si="8"/>
        <v>3</v>
      </c>
    </row>
    <row r="535" spans="1:6" ht="21" x14ac:dyDescent="0.2">
      <c r="A535" s="134" t="s">
        <v>139</v>
      </c>
      <c r="B535" s="134" t="s">
        <v>227</v>
      </c>
      <c r="C535" s="134" t="s">
        <v>507</v>
      </c>
      <c r="D535" s="134" t="s">
        <v>979</v>
      </c>
      <c r="E535" s="136">
        <v>7</v>
      </c>
      <c r="F535" s="32">
        <f t="shared" si="8"/>
        <v>5</v>
      </c>
    </row>
    <row r="536" spans="1:6" ht="21" x14ac:dyDescent="0.2">
      <c r="A536" s="134" t="s">
        <v>139</v>
      </c>
      <c r="B536" s="134" t="s">
        <v>227</v>
      </c>
      <c r="C536" s="134" t="s">
        <v>507</v>
      </c>
      <c r="D536" s="134" t="s">
        <v>980</v>
      </c>
      <c r="E536" s="136">
        <v>3</v>
      </c>
      <c r="F536" s="32">
        <f t="shared" si="8"/>
        <v>3</v>
      </c>
    </row>
    <row r="537" spans="1:6" ht="21" x14ac:dyDescent="0.2">
      <c r="A537" s="134" t="s">
        <v>139</v>
      </c>
      <c r="B537" s="134" t="s">
        <v>227</v>
      </c>
      <c r="C537" s="134" t="s">
        <v>507</v>
      </c>
      <c r="D537" s="134" t="s">
        <v>981</v>
      </c>
      <c r="E537" s="136">
        <v>5</v>
      </c>
      <c r="F537" s="32">
        <f t="shared" si="8"/>
        <v>5</v>
      </c>
    </row>
    <row r="538" spans="1:6" ht="21" x14ac:dyDescent="0.2">
      <c r="A538" s="134" t="s">
        <v>139</v>
      </c>
      <c r="B538" s="134" t="s">
        <v>227</v>
      </c>
      <c r="C538" s="134" t="s">
        <v>507</v>
      </c>
      <c r="D538" s="134" t="s">
        <v>982</v>
      </c>
      <c r="E538" s="136">
        <v>4</v>
      </c>
      <c r="F538" s="32">
        <f t="shared" si="8"/>
        <v>4</v>
      </c>
    </row>
    <row r="539" spans="1:6" ht="21" x14ac:dyDescent="0.2">
      <c r="A539" s="134" t="s">
        <v>139</v>
      </c>
      <c r="B539" s="134" t="s">
        <v>227</v>
      </c>
      <c r="C539" s="134" t="s">
        <v>507</v>
      </c>
      <c r="D539" s="134" t="s">
        <v>983</v>
      </c>
      <c r="E539" s="136">
        <v>3</v>
      </c>
      <c r="F539" s="32">
        <f t="shared" si="8"/>
        <v>3</v>
      </c>
    </row>
    <row r="540" spans="1:6" ht="21" x14ac:dyDescent="0.2">
      <c r="A540" s="134" t="s">
        <v>139</v>
      </c>
      <c r="B540" s="134" t="s">
        <v>227</v>
      </c>
      <c r="C540" s="134" t="s">
        <v>507</v>
      </c>
      <c r="D540" s="134" t="s">
        <v>984</v>
      </c>
      <c r="E540" s="136">
        <v>3</v>
      </c>
      <c r="F540" s="32">
        <f t="shared" si="8"/>
        <v>3</v>
      </c>
    </row>
    <row r="541" spans="1:6" ht="21" x14ac:dyDescent="0.2">
      <c r="A541" s="134" t="s">
        <v>139</v>
      </c>
      <c r="B541" s="134" t="s">
        <v>228</v>
      </c>
      <c r="C541" s="134" t="s">
        <v>508</v>
      </c>
      <c r="D541" s="134" t="s">
        <v>951</v>
      </c>
      <c r="E541" s="136">
        <v>3</v>
      </c>
      <c r="F541" s="32">
        <f t="shared" si="8"/>
        <v>3</v>
      </c>
    </row>
    <row r="542" spans="1:6" ht="21" x14ac:dyDescent="0.2">
      <c r="A542" s="134" t="s">
        <v>139</v>
      </c>
      <c r="B542" s="134" t="s">
        <v>228</v>
      </c>
      <c r="C542" s="134" t="s">
        <v>508</v>
      </c>
      <c r="D542" s="134" t="s">
        <v>985</v>
      </c>
      <c r="E542" s="136">
        <v>5</v>
      </c>
      <c r="F542" s="32">
        <f t="shared" si="8"/>
        <v>5</v>
      </c>
    </row>
    <row r="543" spans="1:6" ht="21" x14ac:dyDescent="0.2">
      <c r="A543" s="134" t="s">
        <v>139</v>
      </c>
      <c r="B543" s="134" t="s">
        <v>228</v>
      </c>
      <c r="C543" s="134" t="s">
        <v>508</v>
      </c>
      <c r="D543" s="134" t="s">
        <v>986</v>
      </c>
      <c r="E543" s="136">
        <v>6</v>
      </c>
      <c r="F543" s="32">
        <f t="shared" si="8"/>
        <v>5</v>
      </c>
    </row>
    <row r="544" spans="1:6" ht="21" x14ac:dyDescent="0.2">
      <c r="A544" s="134" t="s">
        <v>139</v>
      </c>
      <c r="B544" s="134" t="s">
        <v>228</v>
      </c>
      <c r="C544" s="134" t="s">
        <v>508</v>
      </c>
      <c r="D544" s="134" t="s">
        <v>987</v>
      </c>
      <c r="E544" s="136">
        <v>6</v>
      </c>
      <c r="F544" s="32">
        <f t="shared" si="8"/>
        <v>5</v>
      </c>
    </row>
    <row r="545" spans="1:6" ht="21" x14ac:dyDescent="0.2">
      <c r="A545" s="134" t="s">
        <v>139</v>
      </c>
      <c r="B545" s="134" t="s">
        <v>228</v>
      </c>
      <c r="C545" s="134" t="s">
        <v>508</v>
      </c>
      <c r="D545" s="134" t="s">
        <v>988</v>
      </c>
      <c r="E545" s="136">
        <v>5</v>
      </c>
      <c r="F545" s="32">
        <f t="shared" si="8"/>
        <v>5</v>
      </c>
    </row>
    <row r="546" spans="1:6" ht="21" x14ac:dyDescent="0.2">
      <c r="A546" s="134" t="s">
        <v>139</v>
      </c>
      <c r="B546" s="134" t="s">
        <v>228</v>
      </c>
      <c r="C546" s="134" t="s">
        <v>508</v>
      </c>
      <c r="D546" s="134" t="s">
        <v>989</v>
      </c>
      <c r="E546" s="136">
        <v>4</v>
      </c>
      <c r="F546" s="32">
        <f t="shared" si="8"/>
        <v>4</v>
      </c>
    </row>
    <row r="547" spans="1:6" ht="21" x14ac:dyDescent="0.2">
      <c r="A547" s="134" t="s">
        <v>139</v>
      </c>
      <c r="B547" s="134" t="s">
        <v>228</v>
      </c>
      <c r="C547" s="134" t="s">
        <v>508</v>
      </c>
      <c r="D547" s="134" t="s">
        <v>990</v>
      </c>
      <c r="E547" s="136">
        <v>6</v>
      </c>
      <c r="F547" s="32">
        <f t="shared" si="8"/>
        <v>5</v>
      </c>
    </row>
    <row r="548" spans="1:6" ht="21" x14ac:dyDescent="0.2">
      <c r="A548" s="134" t="s">
        <v>139</v>
      </c>
      <c r="B548" s="134" t="s">
        <v>229</v>
      </c>
      <c r="C548" s="134" t="s">
        <v>509</v>
      </c>
      <c r="D548" s="134" t="s">
        <v>991</v>
      </c>
      <c r="E548" s="136">
        <v>5</v>
      </c>
      <c r="F548" s="32">
        <f t="shared" si="8"/>
        <v>5</v>
      </c>
    </row>
    <row r="549" spans="1:6" ht="21" x14ac:dyDescent="0.2">
      <c r="A549" s="134" t="s">
        <v>139</v>
      </c>
      <c r="B549" s="134" t="s">
        <v>229</v>
      </c>
      <c r="C549" s="134" t="s">
        <v>509</v>
      </c>
      <c r="D549" s="134" t="s">
        <v>992</v>
      </c>
      <c r="E549" s="136">
        <v>7</v>
      </c>
      <c r="F549" s="32">
        <f t="shared" si="8"/>
        <v>5</v>
      </c>
    </row>
    <row r="550" spans="1:6" ht="21" x14ac:dyDescent="0.2">
      <c r="A550" s="134" t="s">
        <v>139</v>
      </c>
      <c r="B550" s="134" t="s">
        <v>229</v>
      </c>
      <c r="C550" s="134" t="s">
        <v>509</v>
      </c>
      <c r="D550" s="134" t="s">
        <v>993</v>
      </c>
      <c r="E550" s="136">
        <v>3</v>
      </c>
      <c r="F550" s="32">
        <f t="shared" si="8"/>
        <v>3</v>
      </c>
    </row>
    <row r="551" spans="1:6" ht="21" x14ac:dyDescent="0.2">
      <c r="A551" s="134" t="s">
        <v>139</v>
      </c>
      <c r="B551" s="134" t="s">
        <v>229</v>
      </c>
      <c r="C551" s="134" t="s">
        <v>509</v>
      </c>
      <c r="D551" s="134" t="s">
        <v>994</v>
      </c>
      <c r="E551" s="136">
        <v>3</v>
      </c>
      <c r="F551" s="32">
        <f t="shared" si="8"/>
        <v>3</v>
      </c>
    </row>
    <row r="552" spans="1:6" ht="21" x14ac:dyDescent="0.2">
      <c r="A552" s="134" t="s">
        <v>139</v>
      </c>
      <c r="B552" s="134" t="s">
        <v>229</v>
      </c>
      <c r="C552" s="134" t="s">
        <v>509</v>
      </c>
      <c r="D552" s="134" t="s">
        <v>995</v>
      </c>
      <c r="E552" s="136">
        <v>10</v>
      </c>
      <c r="F552" s="32">
        <f t="shared" si="8"/>
        <v>5</v>
      </c>
    </row>
    <row r="553" spans="1:6" ht="21" x14ac:dyDescent="0.2">
      <c r="A553" s="134" t="s">
        <v>139</v>
      </c>
      <c r="B553" s="134" t="s">
        <v>230</v>
      </c>
      <c r="C553" s="134" t="s">
        <v>510</v>
      </c>
      <c r="D553" s="134" t="s">
        <v>1243</v>
      </c>
      <c r="E553" s="137">
        <v>0</v>
      </c>
      <c r="F553" s="32">
        <f t="shared" si="8"/>
        <v>0</v>
      </c>
    </row>
    <row r="554" spans="1:6" ht="21" x14ac:dyDescent="0.2">
      <c r="A554" s="134" t="s">
        <v>139</v>
      </c>
      <c r="B554" s="134" t="s">
        <v>230</v>
      </c>
      <c r="C554" s="134" t="s">
        <v>510</v>
      </c>
      <c r="D554" s="134" t="s">
        <v>996</v>
      </c>
      <c r="E554" s="136">
        <v>3</v>
      </c>
      <c r="F554" s="32">
        <f t="shared" si="8"/>
        <v>3</v>
      </c>
    </row>
    <row r="555" spans="1:6" ht="21" x14ac:dyDescent="0.2">
      <c r="A555" s="134" t="s">
        <v>139</v>
      </c>
      <c r="B555" s="134" t="s">
        <v>230</v>
      </c>
      <c r="C555" s="134" t="s">
        <v>510</v>
      </c>
      <c r="D555" s="134" t="s">
        <v>1244</v>
      </c>
      <c r="E555" s="137">
        <v>0</v>
      </c>
      <c r="F555" s="32">
        <f t="shared" si="8"/>
        <v>0</v>
      </c>
    </row>
    <row r="556" spans="1:6" ht="21" x14ac:dyDescent="0.2">
      <c r="A556" s="134" t="s">
        <v>139</v>
      </c>
      <c r="B556" s="134" t="s">
        <v>230</v>
      </c>
      <c r="C556" s="134" t="s">
        <v>510</v>
      </c>
      <c r="D556" s="134" t="s">
        <v>1245</v>
      </c>
      <c r="E556" s="137">
        <v>0</v>
      </c>
      <c r="F556" s="32">
        <f t="shared" si="8"/>
        <v>0</v>
      </c>
    </row>
    <row r="557" spans="1:6" ht="21" x14ac:dyDescent="0.2">
      <c r="A557" s="134" t="s">
        <v>139</v>
      </c>
      <c r="B557" s="134" t="s">
        <v>230</v>
      </c>
      <c r="C557" s="134" t="s">
        <v>510</v>
      </c>
      <c r="D557" s="134" t="s">
        <v>1246</v>
      </c>
      <c r="E557" s="137">
        <v>0</v>
      </c>
      <c r="F557" s="32">
        <f t="shared" si="8"/>
        <v>0</v>
      </c>
    </row>
    <row r="558" spans="1:6" ht="21" x14ac:dyDescent="0.2">
      <c r="A558" s="134" t="s">
        <v>139</v>
      </c>
      <c r="B558" s="134" t="s">
        <v>231</v>
      </c>
      <c r="C558" s="134" t="s">
        <v>511</v>
      </c>
      <c r="D558" s="134" t="s">
        <v>1247</v>
      </c>
      <c r="E558" s="137">
        <v>0</v>
      </c>
      <c r="F558" s="32">
        <f t="shared" si="8"/>
        <v>0</v>
      </c>
    </row>
    <row r="559" spans="1:6" ht="21" x14ac:dyDescent="0.2">
      <c r="A559" s="134" t="s">
        <v>139</v>
      </c>
      <c r="B559" s="134" t="s">
        <v>231</v>
      </c>
      <c r="C559" s="134" t="s">
        <v>511</v>
      </c>
      <c r="D559" s="134" t="s">
        <v>997</v>
      </c>
      <c r="E559" s="136">
        <v>5</v>
      </c>
      <c r="F559" s="32">
        <f t="shared" si="8"/>
        <v>5</v>
      </c>
    </row>
    <row r="560" spans="1:6" ht="21" x14ac:dyDescent="0.2">
      <c r="A560" s="134" t="s">
        <v>139</v>
      </c>
      <c r="B560" s="134" t="s">
        <v>231</v>
      </c>
      <c r="C560" s="134" t="s">
        <v>511</v>
      </c>
      <c r="D560" s="134" t="s">
        <v>998</v>
      </c>
      <c r="E560" s="136">
        <v>6</v>
      </c>
      <c r="F560" s="32">
        <f t="shared" si="8"/>
        <v>5</v>
      </c>
    </row>
    <row r="561" spans="1:6" ht="21" x14ac:dyDescent="0.2">
      <c r="A561" s="134" t="s">
        <v>139</v>
      </c>
      <c r="B561" s="134" t="s">
        <v>231</v>
      </c>
      <c r="C561" s="134" t="s">
        <v>511</v>
      </c>
      <c r="D561" s="134" t="s">
        <v>999</v>
      </c>
      <c r="E561" s="136">
        <v>23</v>
      </c>
      <c r="F561" s="32">
        <f t="shared" si="8"/>
        <v>5</v>
      </c>
    </row>
    <row r="562" spans="1:6" ht="21" x14ac:dyDescent="0.2">
      <c r="A562" s="134" t="s">
        <v>139</v>
      </c>
      <c r="B562" s="134" t="s">
        <v>231</v>
      </c>
      <c r="C562" s="134" t="s">
        <v>511</v>
      </c>
      <c r="D562" s="134" t="s">
        <v>1000</v>
      </c>
      <c r="E562" s="136">
        <v>2</v>
      </c>
      <c r="F562" s="32">
        <f t="shared" si="8"/>
        <v>2</v>
      </c>
    </row>
    <row r="563" spans="1:6" ht="21" x14ac:dyDescent="0.2">
      <c r="A563" s="134" t="s">
        <v>139</v>
      </c>
      <c r="B563" s="134" t="s">
        <v>231</v>
      </c>
      <c r="C563" s="134" t="s">
        <v>511</v>
      </c>
      <c r="D563" s="134" t="s">
        <v>1248</v>
      </c>
      <c r="E563" s="137">
        <v>0</v>
      </c>
      <c r="F563" s="32">
        <f t="shared" si="8"/>
        <v>0</v>
      </c>
    </row>
    <row r="564" spans="1:6" ht="21" x14ac:dyDescent="0.2">
      <c r="A564" s="134" t="s">
        <v>139</v>
      </c>
      <c r="B564" s="134" t="s">
        <v>232</v>
      </c>
      <c r="C564" s="134" t="s">
        <v>512</v>
      </c>
      <c r="D564" s="134" t="s">
        <v>1001</v>
      </c>
      <c r="E564" s="136">
        <v>9</v>
      </c>
      <c r="F564" s="32">
        <f t="shared" si="8"/>
        <v>5</v>
      </c>
    </row>
    <row r="565" spans="1:6" ht="21" x14ac:dyDescent="0.2">
      <c r="A565" s="134" t="s">
        <v>139</v>
      </c>
      <c r="B565" s="134" t="s">
        <v>232</v>
      </c>
      <c r="C565" s="134" t="s">
        <v>512</v>
      </c>
      <c r="D565" s="134" t="s">
        <v>1249</v>
      </c>
      <c r="E565" s="137">
        <v>0</v>
      </c>
      <c r="F565" s="32">
        <f t="shared" si="8"/>
        <v>0</v>
      </c>
    </row>
    <row r="566" spans="1:6" ht="21" x14ac:dyDescent="0.2">
      <c r="A566" s="134" t="s">
        <v>139</v>
      </c>
      <c r="B566" s="134" t="s">
        <v>232</v>
      </c>
      <c r="C566" s="134" t="s">
        <v>512</v>
      </c>
      <c r="D566" s="134" t="s">
        <v>1250</v>
      </c>
      <c r="E566" s="137">
        <v>0</v>
      </c>
      <c r="F566" s="32">
        <f t="shared" si="8"/>
        <v>0</v>
      </c>
    </row>
    <row r="567" spans="1:6" ht="21" x14ac:dyDescent="0.2">
      <c r="A567" s="134" t="s">
        <v>139</v>
      </c>
      <c r="B567" s="134" t="s">
        <v>232</v>
      </c>
      <c r="C567" s="134" t="s">
        <v>512</v>
      </c>
      <c r="D567" s="134" t="s">
        <v>1002</v>
      </c>
      <c r="E567" s="136">
        <v>2</v>
      </c>
      <c r="F567" s="32">
        <f t="shared" si="8"/>
        <v>2</v>
      </c>
    </row>
    <row r="568" spans="1:6" ht="21" x14ac:dyDescent="0.2">
      <c r="A568" s="134" t="s">
        <v>139</v>
      </c>
      <c r="B568" s="134" t="s">
        <v>232</v>
      </c>
      <c r="C568" s="134" t="s">
        <v>512</v>
      </c>
      <c r="D568" s="134" t="s">
        <v>1251</v>
      </c>
      <c r="E568" s="137">
        <v>0</v>
      </c>
      <c r="F568" s="32">
        <f t="shared" si="8"/>
        <v>0</v>
      </c>
    </row>
    <row r="569" spans="1:6" ht="21" x14ac:dyDescent="0.2">
      <c r="A569" s="134" t="s">
        <v>139</v>
      </c>
      <c r="B569" s="134" t="s">
        <v>232</v>
      </c>
      <c r="C569" s="134" t="s">
        <v>512</v>
      </c>
      <c r="D569" s="134" t="s">
        <v>1003</v>
      </c>
      <c r="E569" s="136">
        <v>4</v>
      </c>
      <c r="F569" s="32">
        <f t="shared" si="8"/>
        <v>4</v>
      </c>
    </row>
    <row r="570" spans="1:6" ht="21" x14ac:dyDescent="0.2">
      <c r="A570" s="134" t="s">
        <v>139</v>
      </c>
      <c r="B570" s="134" t="s">
        <v>233</v>
      </c>
      <c r="C570" s="134" t="s">
        <v>513</v>
      </c>
      <c r="D570" s="134" t="s">
        <v>912</v>
      </c>
      <c r="E570" s="136">
        <v>2</v>
      </c>
      <c r="F570" s="32">
        <f t="shared" si="8"/>
        <v>2</v>
      </c>
    </row>
    <row r="571" spans="1:6" ht="21" x14ac:dyDescent="0.2">
      <c r="A571" s="134" t="s">
        <v>139</v>
      </c>
      <c r="B571" s="134" t="s">
        <v>233</v>
      </c>
      <c r="C571" s="134" t="s">
        <v>513</v>
      </c>
      <c r="D571" s="134" t="s">
        <v>914</v>
      </c>
      <c r="E571" s="136">
        <v>7</v>
      </c>
      <c r="F571" s="32">
        <f t="shared" si="8"/>
        <v>5</v>
      </c>
    </row>
    <row r="572" spans="1:6" ht="21" x14ac:dyDescent="0.2">
      <c r="A572" s="134" t="s">
        <v>139</v>
      </c>
      <c r="B572" s="134" t="s">
        <v>233</v>
      </c>
      <c r="C572" s="134" t="s">
        <v>513</v>
      </c>
      <c r="D572" s="134" t="s">
        <v>1226</v>
      </c>
      <c r="E572" s="137">
        <v>0</v>
      </c>
      <c r="F572" s="32">
        <f t="shared" si="8"/>
        <v>0</v>
      </c>
    </row>
    <row r="573" spans="1:6" ht="21" x14ac:dyDescent="0.2">
      <c r="A573" s="134" t="s">
        <v>139</v>
      </c>
      <c r="B573" s="134" t="s">
        <v>233</v>
      </c>
      <c r="C573" s="134" t="s">
        <v>513</v>
      </c>
      <c r="D573" s="134" t="s">
        <v>921</v>
      </c>
      <c r="E573" s="136">
        <v>3</v>
      </c>
      <c r="F573" s="32">
        <f t="shared" si="8"/>
        <v>3</v>
      </c>
    </row>
    <row r="574" spans="1:6" ht="21" x14ac:dyDescent="0.2">
      <c r="A574" s="134" t="s">
        <v>139</v>
      </c>
      <c r="B574" s="134" t="s">
        <v>233</v>
      </c>
      <c r="C574" s="134" t="s">
        <v>513</v>
      </c>
      <c r="D574" s="134" t="s">
        <v>922</v>
      </c>
      <c r="E574" s="136">
        <v>12</v>
      </c>
      <c r="F574" s="32">
        <f t="shared" si="8"/>
        <v>5</v>
      </c>
    </row>
    <row r="575" spans="1:6" ht="21" x14ac:dyDescent="0.2">
      <c r="A575" s="134" t="s">
        <v>139</v>
      </c>
      <c r="B575" s="134" t="s">
        <v>233</v>
      </c>
      <c r="C575" s="134" t="s">
        <v>513</v>
      </c>
      <c r="D575" s="134" t="s">
        <v>923</v>
      </c>
      <c r="E575" s="136">
        <v>5</v>
      </c>
      <c r="F575" s="32">
        <f t="shared" si="8"/>
        <v>5</v>
      </c>
    </row>
    <row r="576" spans="1:6" ht="21" x14ac:dyDescent="0.2">
      <c r="A576" s="134" t="s">
        <v>139</v>
      </c>
      <c r="B576" s="134" t="s">
        <v>233</v>
      </c>
      <c r="C576" s="134" t="s">
        <v>513</v>
      </c>
      <c r="D576" s="134" t="s">
        <v>926</v>
      </c>
      <c r="E576" s="136">
        <v>10</v>
      </c>
      <c r="F576" s="32">
        <f t="shared" si="8"/>
        <v>5</v>
      </c>
    </row>
    <row r="577" spans="1:6" ht="21" x14ac:dyDescent="0.2">
      <c r="A577" s="134" t="s">
        <v>139</v>
      </c>
      <c r="B577" s="134" t="s">
        <v>233</v>
      </c>
      <c r="C577" s="134" t="s">
        <v>513</v>
      </c>
      <c r="D577" s="134" t="s">
        <v>930</v>
      </c>
      <c r="E577" s="136">
        <v>5</v>
      </c>
      <c r="F577" s="32">
        <f t="shared" si="8"/>
        <v>5</v>
      </c>
    </row>
    <row r="578" spans="1:6" ht="21" x14ac:dyDescent="0.2">
      <c r="A578" s="134" t="s">
        <v>139</v>
      </c>
      <c r="B578" s="134" t="s">
        <v>233</v>
      </c>
      <c r="C578" s="134" t="s">
        <v>513</v>
      </c>
      <c r="D578" s="134" t="s">
        <v>956</v>
      </c>
      <c r="E578" s="136">
        <v>7</v>
      </c>
      <c r="F578" s="32">
        <f t="shared" si="8"/>
        <v>5</v>
      </c>
    </row>
    <row r="579" spans="1:6" ht="21" x14ac:dyDescent="0.2">
      <c r="A579" s="134" t="s">
        <v>139</v>
      </c>
      <c r="B579" s="134" t="s">
        <v>234</v>
      </c>
      <c r="C579" s="134" t="s">
        <v>514</v>
      </c>
      <c r="D579" s="134" t="s">
        <v>914</v>
      </c>
      <c r="E579" s="136">
        <v>7</v>
      </c>
      <c r="F579" s="32">
        <f t="shared" ref="F579:F642" si="9">IF(E579=0,0,IF(E579=1,1,IF(E579=2,2,IF(E579=3,3,IF(E579=4,4,5)))))</f>
        <v>5</v>
      </c>
    </row>
    <row r="580" spans="1:6" ht="21" x14ac:dyDescent="0.2">
      <c r="A580" s="134" t="s">
        <v>141</v>
      </c>
      <c r="B580" s="134" t="s">
        <v>241</v>
      </c>
      <c r="C580" s="134" t="s">
        <v>423</v>
      </c>
      <c r="D580" s="134" t="s">
        <v>1004</v>
      </c>
      <c r="E580" s="136">
        <v>40</v>
      </c>
      <c r="F580" s="32">
        <f t="shared" si="9"/>
        <v>5</v>
      </c>
    </row>
    <row r="581" spans="1:6" ht="21" x14ac:dyDescent="0.2">
      <c r="A581" s="134" t="s">
        <v>141</v>
      </c>
      <c r="B581" s="134" t="s">
        <v>241</v>
      </c>
      <c r="C581" s="134" t="s">
        <v>423</v>
      </c>
      <c r="D581" s="134" t="s">
        <v>1005</v>
      </c>
      <c r="E581" s="136">
        <v>3</v>
      </c>
      <c r="F581" s="32">
        <f t="shared" si="9"/>
        <v>3</v>
      </c>
    </row>
    <row r="582" spans="1:6" ht="21" x14ac:dyDescent="0.2">
      <c r="A582" s="134" t="s">
        <v>141</v>
      </c>
      <c r="B582" s="134" t="s">
        <v>241</v>
      </c>
      <c r="C582" s="134" t="s">
        <v>423</v>
      </c>
      <c r="D582" s="134" t="s">
        <v>1006</v>
      </c>
      <c r="E582" s="136">
        <v>2</v>
      </c>
      <c r="F582" s="32">
        <f t="shared" si="9"/>
        <v>2</v>
      </c>
    </row>
    <row r="583" spans="1:6" ht="21" x14ac:dyDescent="0.2">
      <c r="A583" s="134" t="s">
        <v>141</v>
      </c>
      <c r="B583" s="134" t="s">
        <v>241</v>
      </c>
      <c r="C583" s="134" t="s">
        <v>423</v>
      </c>
      <c r="D583" s="134" t="s">
        <v>1007</v>
      </c>
      <c r="E583" s="136">
        <v>5</v>
      </c>
      <c r="F583" s="32">
        <f t="shared" si="9"/>
        <v>5</v>
      </c>
    </row>
    <row r="584" spans="1:6" ht="21" x14ac:dyDescent="0.2">
      <c r="A584" s="134" t="s">
        <v>141</v>
      </c>
      <c r="B584" s="134" t="s">
        <v>241</v>
      </c>
      <c r="C584" s="134" t="s">
        <v>423</v>
      </c>
      <c r="D584" s="134" t="s">
        <v>1008</v>
      </c>
      <c r="E584" s="136">
        <v>10</v>
      </c>
      <c r="F584" s="32">
        <f t="shared" si="9"/>
        <v>5</v>
      </c>
    </row>
    <row r="585" spans="1:6" ht="21" x14ac:dyDescent="0.2">
      <c r="A585" s="134" t="s">
        <v>141</v>
      </c>
      <c r="B585" s="134" t="s">
        <v>241</v>
      </c>
      <c r="C585" s="134" t="s">
        <v>423</v>
      </c>
      <c r="D585" s="134" t="s">
        <v>1009</v>
      </c>
      <c r="E585" s="136">
        <v>5</v>
      </c>
      <c r="F585" s="32">
        <f t="shared" si="9"/>
        <v>5</v>
      </c>
    </row>
    <row r="586" spans="1:6" ht="21" x14ac:dyDescent="0.2">
      <c r="A586" s="134" t="s">
        <v>141</v>
      </c>
      <c r="B586" s="134" t="s">
        <v>241</v>
      </c>
      <c r="C586" s="134" t="s">
        <v>423</v>
      </c>
      <c r="D586" s="134" t="s">
        <v>1010</v>
      </c>
      <c r="E586" s="136">
        <v>6</v>
      </c>
      <c r="F586" s="32">
        <f t="shared" si="9"/>
        <v>5</v>
      </c>
    </row>
    <row r="587" spans="1:6" ht="21" x14ac:dyDescent="0.2">
      <c r="A587" s="134" t="s">
        <v>141</v>
      </c>
      <c r="B587" s="134" t="s">
        <v>241</v>
      </c>
      <c r="C587" s="134" t="s">
        <v>423</v>
      </c>
      <c r="D587" s="134" t="s">
        <v>1011</v>
      </c>
      <c r="E587" s="136">
        <v>5</v>
      </c>
      <c r="F587" s="32">
        <f t="shared" si="9"/>
        <v>5</v>
      </c>
    </row>
    <row r="588" spans="1:6" ht="21" x14ac:dyDescent="0.2">
      <c r="A588" s="134" t="s">
        <v>141</v>
      </c>
      <c r="B588" s="134" t="s">
        <v>241</v>
      </c>
      <c r="C588" s="134" t="s">
        <v>423</v>
      </c>
      <c r="D588" s="134" t="s">
        <v>1012</v>
      </c>
      <c r="E588" s="136">
        <v>5</v>
      </c>
      <c r="F588" s="32">
        <f t="shared" si="9"/>
        <v>5</v>
      </c>
    </row>
    <row r="589" spans="1:6" ht="21" x14ac:dyDescent="0.2">
      <c r="A589" s="134" t="s">
        <v>141</v>
      </c>
      <c r="B589" s="134" t="s">
        <v>241</v>
      </c>
      <c r="C589" s="134" t="s">
        <v>423</v>
      </c>
      <c r="D589" s="134" t="s">
        <v>1013</v>
      </c>
      <c r="E589" s="136">
        <v>5</v>
      </c>
      <c r="F589" s="32">
        <f t="shared" si="9"/>
        <v>5</v>
      </c>
    </row>
    <row r="590" spans="1:6" ht="21" x14ac:dyDescent="0.2">
      <c r="A590" s="134" t="s">
        <v>141</v>
      </c>
      <c r="B590" s="134" t="s">
        <v>241</v>
      </c>
      <c r="C590" s="134" t="s">
        <v>423</v>
      </c>
      <c r="D590" s="134" t="s">
        <v>1014</v>
      </c>
      <c r="E590" s="136">
        <v>5</v>
      </c>
      <c r="F590" s="32">
        <f t="shared" si="9"/>
        <v>5</v>
      </c>
    </row>
    <row r="591" spans="1:6" ht="21" x14ac:dyDescent="0.2">
      <c r="A591" s="134" t="s">
        <v>141</v>
      </c>
      <c r="B591" s="134" t="s">
        <v>241</v>
      </c>
      <c r="C591" s="134" t="s">
        <v>423</v>
      </c>
      <c r="D591" s="134" t="s">
        <v>1015</v>
      </c>
      <c r="E591" s="136">
        <v>25</v>
      </c>
      <c r="F591" s="32">
        <f t="shared" si="9"/>
        <v>5</v>
      </c>
    </row>
    <row r="592" spans="1:6" ht="21" x14ac:dyDescent="0.2">
      <c r="A592" s="134" t="s">
        <v>141</v>
      </c>
      <c r="B592" s="134" t="s">
        <v>241</v>
      </c>
      <c r="C592" s="134" t="s">
        <v>423</v>
      </c>
      <c r="D592" s="134" t="s">
        <v>1016</v>
      </c>
      <c r="E592" s="136">
        <v>16</v>
      </c>
      <c r="F592" s="32">
        <f t="shared" si="9"/>
        <v>5</v>
      </c>
    </row>
    <row r="593" spans="1:6" ht="21" x14ac:dyDescent="0.2">
      <c r="A593" s="134" t="s">
        <v>141</v>
      </c>
      <c r="B593" s="134" t="s">
        <v>241</v>
      </c>
      <c r="C593" s="134" t="s">
        <v>423</v>
      </c>
      <c r="D593" s="134" t="s">
        <v>1017</v>
      </c>
      <c r="E593" s="136">
        <v>9</v>
      </c>
      <c r="F593" s="32">
        <f t="shared" si="9"/>
        <v>5</v>
      </c>
    </row>
    <row r="594" spans="1:6" ht="21" x14ac:dyDescent="0.2">
      <c r="A594" s="134" t="s">
        <v>141</v>
      </c>
      <c r="B594" s="134" t="s">
        <v>241</v>
      </c>
      <c r="C594" s="134" t="s">
        <v>423</v>
      </c>
      <c r="D594" s="134" t="s">
        <v>1018</v>
      </c>
      <c r="E594" s="136">
        <v>7</v>
      </c>
      <c r="F594" s="32">
        <f t="shared" si="9"/>
        <v>5</v>
      </c>
    </row>
    <row r="595" spans="1:6" ht="21" x14ac:dyDescent="0.2">
      <c r="A595" s="134" t="s">
        <v>141</v>
      </c>
      <c r="B595" s="134" t="s">
        <v>241</v>
      </c>
      <c r="C595" s="134" t="s">
        <v>423</v>
      </c>
      <c r="D595" s="134" t="s">
        <v>1019</v>
      </c>
      <c r="E595" s="136">
        <v>4</v>
      </c>
      <c r="F595" s="32">
        <f t="shared" si="9"/>
        <v>4</v>
      </c>
    </row>
    <row r="596" spans="1:6" ht="21" x14ac:dyDescent="0.2">
      <c r="A596" s="134" t="s">
        <v>141</v>
      </c>
      <c r="B596" s="134" t="s">
        <v>241</v>
      </c>
      <c r="C596" s="134" t="s">
        <v>423</v>
      </c>
      <c r="D596" s="134" t="s">
        <v>1020</v>
      </c>
      <c r="E596" s="136">
        <v>5</v>
      </c>
      <c r="F596" s="32">
        <f t="shared" si="9"/>
        <v>5</v>
      </c>
    </row>
    <row r="597" spans="1:6" ht="21" x14ac:dyDescent="0.2">
      <c r="A597" s="134" t="s">
        <v>141</v>
      </c>
      <c r="B597" s="134" t="s">
        <v>241</v>
      </c>
      <c r="C597" s="134" t="s">
        <v>423</v>
      </c>
      <c r="D597" s="134" t="s">
        <v>1021</v>
      </c>
      <c r="E597" s="136">
        <v>4</v>
      </c>
      <c r="F597" s="32">
        <f t="shared" si="9"/>
        <v>4</v>
      </c>
    </row>
    <row r="598" spans="1:6" ht="21" x14ac:dyDescent="0.2">
      <c r="A598" s="134" t="s">
        <v>141</v>
      </c>
      <c r="B598" s="134" t="s">
        <v>241</v>
      </c>
      <c r="C598" s="134" t="s">
        <v>423</v>
      </c>
      <c r="D598" s="134" t="s">
        <v>1022</v>
      </c>
      <c r="E598" s="136">
        <v>6</v>
      </c>
      <c r="F598" s="32">
        <f t="shared" si="9"/>
        <v>5</v>
      </c>
    </row>
    <row r="599" spans="1:6" ht="21" x14ac:dyDescent="0.2">
      <c r="A599" s="134" t="s">
        <v>141</v>
      </c>
      <c r="B599" s="134" t="s">
        <v>241</v>
      </c>
      <c r="C599" s="134" t="s">
        <v>423</v>
      </c>
      <c r="D599" s="134" t="s">
        <v>1023</v>
      </c>
      <c r="E599" s="136">
        <v>10</v>
      </c>
      <c r="F599" s="32">
        <f t="shared" si="9"/>
        <v>5</v>
      </c>
    </row>
    <row r="600" spans="1:6" ht="21" x14ac:dyDescent="0.2">
      <c r="A600" s="134" t="s">
        <v>141</v>
      </c>
      <c r="B600" s="134" t="s">
        <v>241</v>
      </c>
      <c r="C600" s="134" t="s">
        <v>423</v>
      </c>
      <c r="D600" s="134" t="s">
        <v>1024</v>
      </c>
      <c r="E600" s="136">
        <v>4</v>
      </c>
      <c r="F600" s="32">
        <f t="shared" si="9"/>
        <v>4</v>
      </c>
    </row>
    <row r="601" spans="1:6" ht="21" x14ac:dyDescent="0.2">
      <c r="A601" s="134" t="s">
        <v>141</v>
      </c>
      <c r="B601" s="134" t="s">
        <v>241</v>
      </c>
      <c r="C601" s="134" t="s">
        <v>423</v>
      </c>
      <c r="D601" s="134" t="s">
        <v>1025</v>
      </c>
      <c r="E601" s="136">
        <v>46</v>
      </c>
      <c r="F601" s="32">
        <f t="shared" si="9"/>
        <v>5</v>
      </c>
    </row>
    <row r="602" spans="1:6" ht="21" x14ac:dyDescent="0.2">
      <c r="A602" s="134" t="s">
        <v>141</v>
      </c>
      <c r="B602" s="134" t="s">
        <v>241</v>
      </c>
      <c r="C602" s="134" t="s">
        <v>423</v>
      </c>
      <c r="D602" s="134" t="s">
        <v>1026</v>
      </c>
      <c r="E602" s="136">
        <v>5</v>
      </c>
      <c r="F602" s="32">
        <f t="shared" si="9"/>
        <v>5</v>
      </c>
    </row>
    <row r="603" spans="1:6" ht="21" x14ac:dyDescent="0.2">
      <c r="A603" s="134" t="s">
        <v>141</v>
      </c>
      <c r="B603" s="134" t="s">
        <v>241</v>
      </c>
      <c r="C603" s="134" t="s">
        <v>423</v>
      </c>
      <c r="D603" s="134" t="s">
        <v>1027</v>
      </c>
      <c r="E603" s="136">
        <v>5</v>
      </c>
      <c r="F603" s="32">
        <f t="shared" si="9"/>
        <v>5</v>
      </c>
    </row>
    <row r="604" spans="1:6" ht="21" x14ac:dyDescent="0.2">
      <c r="A604" s="134" t="s">
        <v>141</v>
      </c>
      <c r="B604" s="134" t="s">
        <v>241</v>
      </c>
      <c r="C604" s="134" t="s">
        <v>423</v>
      </c>
      <c r="D604" s="134" t="s">
        <v>1028</v>
      </c>
      <c r="E604" s="136">
        <v>5</v>
      </c>
      <c r="F604" s="32">
        <f t="shared" si="9"/>
        <v>5</v>
      </c>
    </row>
    <row r="605" spans="1:6" ht="21" x14ac:dyDescent="0.2">
      <c r="A605" s="134" t="s">
        <v>141</v>
      </c>
      <c r="B605" s="134" t="s">
        <v>241</v>
      </c>
      <c r="C605" s="134" t="s">
        <v>423</v>
      </c>
      <c r="D605" s="134" t="s">
        <v>1029</v>
      </c>
      <c r="E605" s="136">
        <v>6</v>
      </c>
      <c r="F605" s="32">
        <f t="shared" si="9"/>
        <v>5</v>
      </c>
    </row>
    <row r="606" spans="1:6" ht="21" x14ac:dyDescent="0.2">
      <c r="A606" s="134" t="s">
        <v>141</v>
      </c>
      <c r="B606" s="134" t="s">
        <v>241</v>
      </c>
      <c r="C606" s="134" t="s">
        <v>423</v>
      </c>
      <c r="D606" s="134" t="s">
        <v>1030</v>
      </c>
      <c r="E606" s="136">
        <v>11</v>
      </c>
      <c r="F606" s="32">
        <f t="shared" si="9"/>
        <v>5</v>
      </c>
    </row>
    <row r="607" spans="1:6" ht="21" x14ac:dyDescent="0.2">
      <c r="A607" s="134" t="s">
        <v>141</v>
      </c>
      <c r="B607" s="134" t="s">
        <v>242</v>
      </c>
      <c r="C607" s="134" t="s">
        <v>424</v>
      </c>
      <c r="D607" s="134" t="s">
        <v>1031</v>
      </c>
      <c r="E607" s="136">
        <v>17</v>
      </c>
      <c r="F607" s="32">
        <f t="shared" si="9"/>
        <v>5</v>
      </c>
    </row>
    <row r="608" spans="1:6" ht="21" x14ac:dyDescent="0.2">
      <c r="A608" s="134" t="s">
        <v>141</v>
      </c>
      <c r="B608" s="134" t="s">
        <v>242</v>
      </c>
      <c r="C608" s="134" t="s">
        <v>424</v>
      </c>
      <c r="D608" s="134" t="s">
        <v>1032</v>
      </c>
      <c r="E608" s="136">
        <v>3</v>
      </c>
      <c r="F608" s="32">
        <f t="shared" si="9"/>
        <v>3</v>
      </c>
    </row>
    <row r="609" spans="1:6" ht="21" x14ac:dyDescent="0.2">
      <c r="A609" s="134" t="s">
        <v>141</v>
      </c>
      <c r="B609" s="134" t="s">
        <v>242</v>
      </c>
      <c r="C609" s="134" t="s">
        <v>424</v>
      </c>
      <c r="D609" s="134" t="s">
        <v>1033</v>
      </c>
      <c r="E609" s="136">
        <v>9</v>
      </c>
      <c r="F609" s="32">
        <f t="shared" si="9"/>
        <v>5</v>
      </c>
    </row>
    <row r="610" spans="1:6" ht="21" x14ac:dyDescent="0.2">
      <c r="A610" s="134" t="s">
        <v>141</v>
      </c>
      <c r="B610" s="134" t="s">
        <v>242</v>
      </c>
      <c r="C610" s="134" t="s">
        <v>424</v>
      </c>
      <c r="D610" s="134" t="s">
        <v>1034</v>
      </c>
      <c r="E610" s="136">
        <v>15</v>
      </c>
      <c r="F610" s="32">
        <f t="shared" si="9"/>
        <v>5</v>
      </c>
    </row>
    <row r="611" spans="1:6" ht="21" x14ac:dyDescent="0.2">
      <c r="A611" s="134" t="s">
        <v>141</v>
      </c>
      <c r="B611" s="134" t="s">
        <v>242</v>
      </c>
      <c r="C611" s="134" t="s">
        <v>424</v>
      </c>
      <c r="D611" s="134" t="s">
        <v>1035</v>
      </c>
      <c r="E611" s="136">
        <v>5</v>
      </c>
      <c r="F611" s="32">
        <f t="shared" si="9"/>
        <v>5</v>
      </c>
    </row>
    <row r="612" spans="1:6" ht="21" x14ac:dyDescent="0.2">
      <c r="A612" s="134" t="s">
        <v>141</v>
      </c>
      <c r="B612" s="134" t="s">
        <v>242</v>
      </c>
      <c r="C612" s="134" t="s">
        <v>424</v>
      </c>
      <c r="D612" s="134" t="s">
        <v>1036</v>
      </c>
      <c r="E612" s="136">
        <v>3</v>
      </c>
      <c r="F612" s="32">
        <f t="shared" si="9"/>
        <v>3</v>
      </c>
    </row>
    <row r="613" spans="1:6" ht="21" x14ac:dyDescent="0.2">
      <c r="A613" s="134" t="s">
        <v>141</v>
      </c>
      <c r="B613" s="134" t="s">
        <v>242</v>
      </c>
      <c r="C613" s="134" t="s">
        <v>424</v>
      </c>
      <c r="D613" s="134" t="s">
        <v>1037</v>
      </c>
      <c r="E613" s="136">
        <v>3</v>
      </c>
      <c r="F613" s="32">
        <f t="shared" si="9"/>
        <v>3</v>
      </c>
    </row>
    <row r="614" spans="1:6" ht="21" x14ac:dyDescent="0.2">
      <c r="A614" s="134" t="s">
        <v>141</v>
      </c>
      <c r="B614" s="134" t="s">
        <v>242</v>
      </c>
      <c r="C614" s="134" t="s">
        <v>424</v>
      </c>
      <c r="D614" s="134" t="s">
        <v>1038</v>
      </c>
      <c r="E614" s="136">
        <v>7</v>
      </c>
      <c r="F614" s="32">
        <f t="shared" si="9"/>
        <v>5</v>
      </c>
    </row>
    <row r="615" spans="1:6" ht="21" x14ac:dyDescent="0.2">
      <c r="A615" s="134" t="s">
        <v>141</v>
      </c>
      <c r="B615" s="134" t="s">
        <v>242</v>
      </c>
      <c r="C615" s="134" t="s">
        <v>424</v>
      </c>
      <c r="D615" s="134" t="s">
        <v>1039</v>
      </c>
      <c r="E615" s="136">
        <v>28</v>
      </c>
      <c r="F615" s="32">
        <f t="shared" si="9"/>
        <v>5</v>
      </c>
    </row>
    <row r="616" spans="1:6" ht="21" x14ac:dyDescent="0.2">
      <c r="A616" s="134" t="s">
        <v>141</v>
      </c>
      <c r="B616" s="134" t="s">
        <v>242</v>
      </c>
      <c r="C616" s="134" t="s">
        <v>424</v>
      </c>
      <c r="D616" s="134" t="s">
        <v>1040</v>
      </c>
      <c r="E616" s="136">
        <v>11</v>
      </c>
      <c r="F616" s="32">
        <f t="shared" si="9"/>
        <v>5</v>
      </c>
    </row>
    <row r="617" spans="1:6" ht="21" x14ac:dyDescent="0.2">
      <c r="A617" s="134" t="s">
        <v>141</v>
      </c>
      <c r="B617" s="134" t="s">
        <v>242</v>
      </c>
      <c r="C617" s="134" t="s">
        <v>424</v>
      </c>
      <c r="D617" s="134" t="s">
        <v>1041</v>
      </c>
      <c r="E617" s="136">
        <v>4</v>
      </c>
      <c r="F617" s="32">
        <f t="shared" si="9"/>
        <v>4</v>
      </c>
    </row>
    <row r="618" spans="1:6" ht="21" x14ac:dyDescent="0.2">
      <c r="A618" s="134" t="s">
        <v>141</v>
      </c>
      <c r="B618" s="134" t="s">
        <v>243</v>
      </c>
      <c r="C618" s="134" t="s">
        <v>425</v>
      </c>
      <c r="D618" s="134" t="s">
        <v>1042</v>
      </c>
      <c r="E618" s="136">
        <v>3</v>
      </c>
      <c r="F618" s="32">
        <f t="shared" si="9"/>
        <v>3</v>
      </c>
    </row>
    <row r="619" spans="1:6" ht="21" x14ac:dyDescent="0.2">
      <c r="A619" s="134" t="s">
        <v>141</v>
      </c>
      <c r="B619" s="134" t="s">
        <v>243</v>
      </c>
      <c r="C619" s="134" t="s">
        <v>425</v>
      </c>
      <c r="D619" s="134" t="s">
        <v>1043</v>
      </c>
      <c r="E619" s="136">
        <v>16</v>
      </c>
      <c r="F619" s="32">
        <f t="shared" si="9"/>
        <v>5</v>
      </c>
    </row>
    <row r="620" spans="1:6" ht="21" x14ac:dyDescent="0.2">
      <c r="A620" s="134" t="s">
        <v>141</v>
      </c>
      <c r="B620" s="134" t="s">
        <v>243</v>
      </c>
      <c r="C620" s="134" t="s">
        <v>425</v>
      </c>
      <c r="D620" s="134" t="s">
        <v>1044</v>
      </c>
      <c r="E620" s="136">
        <v>11</v>
      </c>
      <c r="F620" s="32">
        <f t="shared" si="9"/>
        <v>5</v>
      </c>
    </row>
    <row r="621" spans="1:6" ht="21" x14ac:dyDescent="0.2">
      <c r="A621" s="134" t="s">
        <v>141</v>
      </c>
      <c r="B621" s="134" t="s">
        <v>243</v>
      </c>
      <c r="C621" s="134" t="s">
        <v>425</v>
      </c>
      <c r="D621" s="134" t="s">
        <v>1045</v>
      </c>
      <c r="E621" s="136">
        <v>17</v>
      </c>
      <c r="F621" s="32">
        <f t="shared" si="9"/>
        <v>5</v>
      </c>
    </row>
    <row r="622" spans="1:6" ht="21" x14ac:dyDescent="0.2">
      <c r="A622" s="134" t="s">
        <v>141</v>
      </c>
      <c r="B622" s="134" t="s">
        <v>243</v>
      </c>
      <c r="C622" s="134" t="s">
        <v>425</v>
      </c>
      <c r="D622" s="134" t="s">
        <v>1046</v>
      </c>
      <c r="E622" s="136">
        <v>11</v>
      </c>
      <c r="F622" s="32">
        <f t="shared" si="9"/>
        <v>5</v>
      </c>
    </row>
    <row r="623" spans="1:6" ht="21" x14ac:dyDescent="0.2">
      <c r="A623" s="134" t="s">
        <v>141</v>
      </c>
      <c r="B623" s="134" t="s">
        <v>243</v>
      </c>
      <c r="C623" s="134" t="s">
        <v>425</v>
      </c>
      <c r="D623" s="134" t="s">
        <v>1047</v>
      </c>
      <c r="E623" s="136">
        <v>6</v>
      </c>
      <c r="F623" s="32">
        <f t="shared" si="9"/>
        <v>5</v>
      </c>
    </row>
    <row r="624" spans="1:6" ht="21" x14ac:dyDescent="0.2">
      <c r="A624" s="134" t="s">
        <v>141</v>
      </c>
      <c r="B624" s="134" t="s">
        <v>243</v>
      </c>
      <c r="C624" s="134" t="s">
        <v>425</v>
      </c>
      <c r="D624" s="134" t="s">
        <v>1048</v>
      </c>
      <c r="E624" s="136">
        <v>8</v>
      </c>
      <c r="F624" s="32">
        <f t="shared" si="9"/>
        <v>5</v>
      </c>
    </row>
    <row r="625" spans="1:6" ht="21" x14ac:dyDescent="0.2">
      <c r="A625" s="134" t="s">
        <v>141</v>
      </c>
      <c r="B625" s="134" t="s">
        <v>243</v>
      </c>
      <c r="C625" s="134" t="s">
        <v>425</v>
      </c>
      <c r="D625" s="134" t="s">
        <v>1049</v>
      </c>
      <c r="E625" s="136">
        <v>10</v>
      </c>
      <c r="F625" s="32">
        <f t="shared" si="9"/>
        <v>5</v>
      </c>
    </row>
    <row r="626" spans="1:6" ht="21" x14ac:dyDescent="0.2">
      <c r="A626" s="134" t="s">
        <v>141</v>
      </c>
      <c r="B626" s="134" t="s">
        <v>243</v>
      </c>
      <c r="C626" s="134" t="s">
        <v>425</v>
      </c>
      <c r="D626" s="134" t="s">
        <v>1050</v>
      </c>
      <c r="E626" s="136">
        <v>18</v>
      </c>
      <c r="F626" s="32">
        <f t="shared" si="9"/>
        <v>5</v>
      </c>
    </row>
    <row r="627" spans="1:6" ht="21" x14ac:dyDescent="0.2">
      <c r="A627" s="134" t="s">
        <v>141</v>
      </c>
      <c r="B627" s="134" t="s">
        <v>243</v>
      </c>
      <c r="C627" s="134" t="s">
        <v>425</v>
      </c>
      <c r="D627" s="134" t="s">
        <v>1051</v>
      </c>
      <c r="E627" s="136">
        <v>52</v>
      </c>
      <c r="F627" s="32">
        <f t="shared" si="9"/>
        <v>5</v>
      </c>
    </row>
    <row r="628" spans="1:6" ht="21" x14ac:dyDescent="0.2">
      <c r="A628" s="134" t="s">
        <v>141</v>
      </c>
      <c r="B628" s="134" t="s">
        <v>243</v>
      </c>
      <c r="C628" s="134" t="s">
        <v>425</v>
      </c>
      <c r="D628" s="134" t="s">
        <v>1052</v>
      </c>
      <c r="E628" s="136">
        <v>22</v>
      </c>
      <c r="F628" s="32">
        <f t="shared" si="9"/>
        <v>5</v>
      </c>
    </row>
    <row r="629" spans="1:6" ht="21" x14ac:dyDescent="0.2">
      <c r="A629" s="134" t="s">
        <v>141</v>
      </c>
      <c r="B629" s="134" t="s">
        <v>244</v>
      </c>
      <c r="C629" s="134" t="s">
        <v>426</v>
      </c>
      <c r="D629" s="134" t="s">
        <v>1053</v>
      </c>
      <c r="E629" s="136">
        <v>10</v>
      </c>
      <c r="F629" s="32">
        <f t="shared" si="9"/>
        <v>5</v>
      </c>
    </row>
    <row r="630" spans="1:6" ht="21" x14ac:dyDescent="0.2">
      <c r="A630" s="134" t="s">
        <v>141</v>
      </c>
      <c r="B630" s="134" t="s">
        <v>244</v>
      </c>
      <c r="C630" s="134" t="s">
        <v>426</v>
      </c>
      <c r="D630" s="134" t="s">
        <v>1252</v>
      </c>
      <c r="E630" s="137">
        <v>0</v>
      </c>
      <c r="F630" s="32">
        <f t="shared" si="9"/>
        <v>0</v>
      </c>
    </row>
    <row r="631" spans="1:6" ht="21" x14ac:dyDescent="0.2">
      <c r="A631" s="134" t="s">
        <v>141</v>
      </c>
      <c r="B631" s="134" t="s">
        <v>244</v>
      </c>
      <c r="C631" s="134" t="s">
        <v>426</v>
      </c>
      <c r="D631" s="134" t="s">
        <v>1054</v>
      </c>
      <c r="E631" s="136">
        <v>5</v>
      </c>
      <c r="F631" s="32">
        <f t="shared" si="9"/>
        <v>5</v>
      </c>
    </row>
    <row r="632" spans="1:6" ht="21" x14ac:dyDescent="0.2">
      <c r="A632" s="134" t="s">
        <v>141</v>
      </c>
      <c r="B632" s="134" t="s">
        <v>244</v>
      </c>
      <c r="C632" s="134" t="s">
        <v>426</v>
      </c>
      <c r="D632" s="134" t="s">
        <v>1253</v>
      </c>
      <c r="E632" s="137">
        <v>0</v>
      </c>
      <c r="F632" s="32">
        <f t="shared" si="9"/>
        <v>0</v>
      </c>
    </row>
    <row r="633" spans="1:6" ht="21" x14ac:dyDescent="0.2">
      <c r="A633" s="134" t="s">
        <v>141</v>
      </c>
      <c r="B633" s="134" t="s">
        <v>244</v>
      </c>
      <c r="C633" s="134" t="s">
        <v>426</v>
      </c>
      <c r="D633" s="134" t="s">
        <v>1254</v>
      </c>
      <c r="E633" s="137">
        <v>0</v>
      </c>
      <c r="F633" s="32">
        <f t="shared" si="9"/>
        <v>0</v>
      </c>
    </row>
    <row r="634" spans="1:6" ht="21" x14ac:dyDescent="0.2">
      <c r="A634" s="134" t="s">
        <v>141</v>
      </c>
      <c r="B634" s="134" t="s">
        <v>244</v>
      </c>
      <c r="C634" s="134" t="s">
        <v>426</v>
      </c>
      <c r="D634" s="134" t="s">
        <v>1055</v>
      </c>
      <c r="E634" s="136">
        <v>5</v>
      </c>
      <c r="F634" s="32">
        <f t="shared" si="9"/>
        <v>5</v>
      </c>
    </row>
    <row r="635" spans="1:6" ht="21" x14ac:dyDescent="0.2">
      <c r="A635" s="134" t="s">
        <v>141</v>
      </c>
      <c r="B635" s="134" t="s">
        <v>244</v>
      </c>
      <c r="C635" s="134" t="s">
        <v>426</v>
      </c>
      <c r="D635" s="134" t="s">
        <v>1056</v>
      </c>
      <c r="E635" s="136">
        <v>5</v>
      </c>
      <c r="F635" s="32">
        <f t="shared" si="9"/>
        <v>5</v>
      </c>
    </row>
    <row r="636" spans="1:6" ht="21" x14ac:dyDescent="0.2">
      <c r="A636" s="134" t="s">
        <v>141</v>
      </c>
      <c r="B636" s="134" t="s">
        <v>244</v>
      </c>
      <c r="C636" s="134" t="s">
        <v>426</v>
      </c>
      <c r="D636" s="134" t="s">
        <v>1057</v>
      </c>
      <c r="E636" s="136">
        <v>5</v>
      </c>
      <c r="F636" s="32">
        <f t="shared" si="9"/>
        <v>5</v>
      </c>
    </row>
    <row r="637" spans="1:6" ht="21" x14ac:dyDescent="0.2">
      <c r="A637" s="134" t="s">
        <v>141</v>
      </c>
      <c r="B637" s="134" t="s">
        <v>244</v>
      </c>
      <c r="C637" s="134" t="s">
        <v>426</v>
      </c>
      <c r="D637" s="134" t="s">
        <v>1058</v>
      </c>
      <c r="E637" s="136">
        <v>4</v>
      </c>
      <c r="F637" s="32">
        <f t="shared" si="9"/>
        <v>4</v>
      </c>
    </row>
    <row r="638" spans="1:6" ht="21" x14ac:dyDescent="0.2">
      <c r="A638" s="134" t="s">
        <v>141</v>
      </c>
      <c r="B638" s="134" t="s">
        <v>244</v>
      </c>
      <c r="C638" s="134" t="s">
        <v>426</v>
      </c>
      <c r="D638" s="134" t="s">
        <v>1059</v>
      </c>
      <c r="E638" s="136">
        <v>5</v>
      </c>
      <c r="F638" s="32">
        <f t="shared" si="9"/>
        <v>5</v>
      </c>
    </row>
    <row r="639" spans="1:6" ht="21" x14ac:dyDescent="0.2">
      <c r="A639" s="134" t="s">
        <v>141</v>
      </c>
      <c r="B639" s="134" t="s">
        <v>245</v>
      </c>
      <c r="C639" s="134" t="s">
        <v>427</v>
      </c>
      <c r="D639" s="134" t="s">
        <v>1060</v>
      </c>
      <c r="E639" s="136">
        <v>15</v>
      </c>
      <c r="F639" s="32">
        <f t="shared" si="9"/>
        <v>5</v>
      </c>
    </row>
    <row r="640" spans="1:6" ht="21" x14ac:dyDescent="0.2">
      <c r="A640" s="134" t="s">
        <v>141</v>
      </c>
      <c r="B640" s="134" t="s">
        <v>245</v>
      </c>
      <c r="C640" s="134" t="s">
        <v>427</v>
      </c>
      <c r="D640" s="134" t="s">
        <v>1061</v>
      </c>
      <c r="E640" s="136">
        <v>19</v>
      </c>
      <c r="F640" s="32">
        <f t="shared" si="9"/>
        <v>5</v>
      </c>
    </row>
    <row r="641" spans="1:6" ht="21" x14ac:dyDescent="0.2">
      <c r="A641" s="134" t="s">
        <v>141</v>
      </c>
      <c r="B641" s="134" t="s">
        <v>245</v>
      </c>
      <c r="C641" s="134" t="s">
        <v>427</v>
      </c>
      <c r="D641" s="134" t="s">
        <v>1062</v>
      </c>
      <c r="E641" s="136">
        <v>16</v>
      </c>
      <c r="F641" s="32">
        <f t="shared" si="9"/>
        <v>5</v>
      </c>
    </row>
    <row r="642" spans="1:6" ht="21" x14ac:dyDescent="0.2">
      <c r="A642" s="134" t="s">
        <v>141</v>
      </c>
      <c r="B642" s="134" t="s">
        <v>245</v>
      </c>
      <c r="C642" s="134" t="s">
        <v>427</v>
      </c>
      <c r="D642" s="134" t="s">
        <v>1063</v>
      </c>
      <c r="E642" s="136">
        <v>19</v>
      </c>
      <c r="F642" s="32">
        <f t="shared" si="9"/>
        <v>5</v>
      </c>
    </row>
    <row r="643" spans="1:6" ht="21" x14ac:dyDescent="0.2">
      <c r="A643" s="134" t="s">
        <v>141</v>
      </c>
      <c r="B643" s="134" t="s">
        <v>245</v>
      </c>
      <c r="C643" s="134" t="s">
        <v>427</v>
      </c>
      <c r="D643" s="134" t="s">
        <v>1064</v>
      </c>
      <c r="E643" s="136">
        <v>16</v>
      </c>
      <c r="F643" s="32">
        <f t="shared" ref="F643:F706" si="10">IF(E643=0,0,IF(E643=1,1,IF(E643=2,2,IF(E643=3,3,IF(E643=4,4,5)))))</f>
        <v>5</v>
      </c>
    </row>
    <row r="644" spans="1:6" ht="21" x14ac:dyDescent="0.2">
      <c r="A644" s="134" t="s">
        <v>141</v>
      </c>
      <c r="B644" s="134" t="s">
        <v>245</v>
      </c>
      <c r="C644" s="134" t="s">
        <v>427</v>
      </c>
      <c r="D644" s="134" t="s">
        <v>1065</v>
      </c>
      <c r="E644" s="136">
        <v>7</v>
      </c>
      <c r="F644" s="32">
        <f t="shared" si="10"/>
        <v>5</v>
      </c>
    </row>
    <row r="645" spans="1:6" ht="21" x14ac:dyDescent="0.2">
      <c r="A645" s="134" t="s">
        <v>141</v>
      </c>
      <c r="B645" s="134" t="s">
        <v>246</v>
      </c>
      <c r="C645" s="134" t="s">
        <v>428</v>
      </c>
      <c r="D645" s="134" t="s">
        <v>1066</v>
      </c>
      <c r="E645" s="136">
        <v>6</v>
      </c>
      <c r="F645" s="32">
        <f t="shared" si="10"/>
        <v>5</v>
      </c>
    </row>
    <row r="646" spans="1:6" ht="21" x14ac:dyDescent="0.2">
      <c r="A646" s="134" t="s">
        <v>141</v>
      </c>
      <c r="B646" s="134" t="s">
        <v>246</v>
      </c>
      <c r="C646" s="134" t="s">
        <v>428</v>
      </c>
      <c r="D646" s="134" t="s">
        <v>1067</v>
      </c>
      <c r="E646" s="136">
        <v>5</v>
      </c>
      <c r="F646" s="32">
        <f t="shared" si="10"/>
        <v>5</v>
      </c>
    </row>
    <row r="647" spans="1:6" ht="21" x14ac:dyDescent="0.2">
      <c r="A647" s="134" t="s">
        <v>141</v>
      </c>
      <c r="B647" s="134" t="s">
        <v>246</v>
      </c>
      <c r="C647" s="134" t="s">
        <v>428</v>
      </c>
      <c r="D647" s="134" t="s">
        <v>1068</v>
      </c>
      <c r="E647" s="136">
        <v>10</v>
      </c>
      <c r="F647" s="32">
        <f t="shared" si="10"/>
        <v>5</v>
      </c>
    </row>
    <row r="648" spans="1:6" ht="21" x14ac:dyDescent="0.2">
      <c r="A648" s="134" t="s">
        <v>141</v>
      </c>
      <c r="B648" s="134" t="s">
        <v>246</v>
      </c>
      <c r="C648" s="134" t="s">
        <v>428</v>
      </c>
      <c r="D648" s="134" t="s">
        <v>1069</v>
      </c>
      <c r="E648" s="136">
        <v>10</v>
      </c>
      <c r="F648" s="32">
        <f t="shared" si="10"/>
        <v>5</v>
      </c>
    </row>
    <row r="649" spans="1:6" ht="21" x14ac:dyDescent="0.2">
      <c r="A649" s="134" t="s">
        <v>141</v>
      </c>
      <c r="B649" s="134" t="s">
        <v>246</v>
      </c>
      <c r="C649" s="134" t="s">
        <v>428</v>
      </c>
      <c r="D649" s="134" t="s">
        <v>1070</v>
      </c>
      <c r="E649" s="136">
        <v>3</v>
      </c>
      <c r="F649" s="32">
        <f t="shared" si="10"/>
        <v>3</v>
      </c>
    </row>
    <row r="650" spans="1:6" ht="21" x14ac:dyDescent="0.2">
      <c r="A650" s="134" t="s">
        <v>141</v>
      </c>
      <c r="B650" s="134" t="s">
        <v>246</v>
      </c>
      <c r="C650" s="134" t="s">
        <v>428</v>
      </c>
      <c r="D650" s="134" t="s">
        <v>1071</v>
      </c>
      <c r="E650" s="136">
        <v>1</v>
      </c>
      <c r="F650" s="32">
        <f t="shared" si="10"/>
        <v>1</v>
      </c>
    </row>
    <row r="651" spans="1:6" ht="21" x14ac:dyDescent="0.2">
      <c r="A651" s="134" t="s">
        <v>141</v>
      </c>
      <c r="B651" s="134" t="s">
        <v>246</v>
      </c>
      <c r="C651" s="134" t="s">
        <v>428</v>
      </c>
      <c r="D651" s="134" t="s">
        <v>1072</v>
      </c>
      <c r="E651" s="136">
        <v>4</v>
      </c>
      <c r="F651" s="32">
        <f t="shared" si="10"/>
        <v>4</v>
      </c>
    </row>
    <row r="652" spans="1:6" ht="21" x14ac:dyDescent="0.2">
      <c r="A652" s="134" t="s">
        <v>141</v>
      </c>
      <c r="B652" s="134" t="s">
        <v>246</v>
      </c>
      <c r="C652" s="134" t="s">
        <v>428</v>
      </c>
      <c r="D652" s="134" t="s">
        <v>1073</v>
      </c>
      <c r="E652" s="136">
        <v>8</v>
      </c>
      <c r="F652" s="32">
        <f t="shared" si="10"/>
        <v>5</v>
      </c>
    </row>
    <row r="653" spans="1:6" ht="21" x14ac:dyDescent="0.2">
      <c r="A653" s="134" t="s">
        <v>141</v>
      </c>
      <c r="B653" s="134" t="s">
        <v>246</v>
      </c>
      <c r="C653" s="134" t="s">
        <v>428</v>
      </c>
      <c r="D653" s="134" t="s">
        <v>1074</v>
      </c>
      <c r="E653" s="136">
        <v>5</v>
      </c>
      <c r="F653" s="32">
        <f t="shared" si="10"/>
        <v>5</v>
      </c>
    </row>
    <row r="654" spans="1:6" ht="21" x14ac:dyDescent="0.2">
      <c r="A654" s="134" t="s">
        <v>141</v>
      </c>
      <c r="B654" s="134" t="s">
        <v>247</v>
      </c>
      <c r="C654" s="134" t="s">
        <v>429</v>
      </c>
      <c r="D654" s="134" t="s">
        <v>1075</v>
      </c>
      <c r="E654" s="136">
        <v>3</v>
      </c>
      <c r="F654" s="32">
        <f t="shared" si="10"/>
        <v>3</v>
      </c>
    </row>
    <row r="655" spans="1:6" ht="21" x14ac:dyDescent="0.2">
      <c r="A655" s="134" t="s">
        <v>141</v>
      </c>
      <c r="B655" s="134" t="s">
        <v>247</v>
      </c>
      <c r="C655" s="134" t="s">
        <v>429</v>
      </c>
      <c r="D655" s="134" t="s">
        <v>1255</v>
      </c>
      <c r="E655" s="137">
        <v>0</v>
      </c>
      <c r="F655" s="32">
        <f t="shared" si="10"/>
        <v>0</v>
      </c>
    </row>
    <row r="656" spans="1:6" ht="21" x14ac:dyDescent="0.2">
      <c r="A656" s="134" t="s">
        <v>141</v>
      </c>
      <c r="B656" s="134" t="s">
        <v>247</v>
      </c>
      <c r="C656" s="134" t="s">
        <v>429</v>
      </c>
      <c r="D656" s="134" t="s">
        <v>1076</v>
      </c>
      <c r="E656" s="136">
        <v>3</v>
      </c>
      <c r="F656" s="32">
        <f t="shared" si="10"/>
        <v>3</v>
      </c>
    </row>
    <row r="657" spans="1:6" ht="21" x14ac:dyDescent="0.2">
      <c r="A657" s="134" t="s">
        <v>141</v>
      </c>
      <c r="B657" s="134" t="s">
        <v>247</v>
      </c>
      <c r="C657" s="134" t="s">
        <v>429</v>
      </c>
      <c r="D657" s="134" t="s">
        <v>1256</v>
      </c>
      <c r="E657" s="137">
        <v>0</v>
      </c>
      <c r="F657" s="32">
        <f t="shared" si="10"/>
        <v>0</v>
      </c>
    </row>
    <row r="658" spans="1:6" ht="21" x14ac:dyDescent="0.2">
      <c r="A658" s="134" t="s">
        <v>141</v>
      </c>
      <c r="B658" s="134" t="s">
        <v>247</v>
      </c>
      <c r="C658" s="134" t="s">
        <v>429</v>
      </c>
      <c r="D658" s="134" t="s">
        <v>1077</v>
      </c>
      <c r="E658" s="136">
        <v>3</v>
      </c>
      <c r="F658" s="32">
        <f t="shared" si="10"/>
        <v>3</v>
      </c>
    </row>
    <row r="659" spans="1:6" ht="21" x14ac:dyDescent="0.2">
      <c r="A659" s="134" t="s">
        <v>141</v>
      </c>
      <c r="B659" s="134" t="s">
        <v>247</v>
      </c>
      <c r="C659" s="134" t="s">
        <v>429</v>
      </c>
      <c r="D659" s="134" t="s">
        <v>1078</v>
      </c>
      <c r="E659" s="136">
        <v>2</v>
      </c>
      <c r="F659" s="32">
        <f t="shared" si="10"/>
        <v>2</v>
      </c>
    </row>
    <row r="660" spans="1:6" ht="21" x14ac:dyDescent="0.2">
      <c r="A660" s="134" t="s">
        <v>141</v>
      </c>
      <c r="B660" s="134" t="s">
        <v>247</v>
      </c>
      <c r="C660" s="134" t="s">
        <v>429</v>
      </c>
      <c r="D660" s="134" t="s">
        <v>1079</v>
      </c>
      <c r="E660" s="136">
        <v>2</v>
      </c>
      <c r="F660" s="32">
        <f t="shared" si="10"/>
        <v>2</v>
      </c>
    </row>
    <row r="661" spans="1:6" ht="21" x14ac:dyDescent="0.2">
      <c r="A661" s="134" t="s">
        <v>141</v>
      </c>
      <c r="B661" s="134" t="s">
        <v>247</v>
      </c>
      <c r="C661" s="134" t="s">
        <v>429</v>
      </c>
      <c r="D661" s="134" t="s">
        <v>1257</v>
      </c>
      <c r="E661" s="137">
        <v>0</v>
      </c>
      <c r="F661" s="32">
        <f t="shared" si="10"/>
        <v>0</v>
      </c>
    </row>
    <row r="662" spans="1:6" ht="21" x14ac:dyDescent="0.2">
      <c r="A662" s="134" t="s">
        <v>141</v>
      </c>
      <c r="B662" s="134" t="s">
        <v>247</v>
      </c>
      <c r="C662" s="134" t="s">
        <v>429</v>
      </c>
      <c r="D662" s="134" t="s">
        <v>1080</v>
      </c>
      <c r="E662" s="136">
        <v>3</v>
      </c>
      <c r="F662" s="32">
        <f t="shared" si="10"/>
        <v>3</v>
      </c>
    </row>
    <row r="663" spans="1:6" ht="21" x14ac:dyDescent="0.2">
      <c r="A663" s="134" t="s">
        <v>141</v>
      </c>
      <c r="B663" s="134" t="s">
        <v>248</v>
      </c>
      <c r="C663" s="134" t="s">
        <v>430</v>
      </c>
      <c r="D663" s="134" t="s">
        <v>1081</v>
      </c>
      <c r="E663" s="136">
        <v>12</v>
      </c>
      <c r="F663" s="32">
        <f t="shared" si="10"/>
        <v>5</v>
      </c>
    </row>
    <row r="664" spans="1:6" ht="21" x14ac:dyDescent="0.2">
      <c r="A664" s="134" t="s">
        <v>141</v>
      </c>
      <c r="B664" s="134" t="s">
        <v>248</v>
      </c>
      <c r="C664" s="134" t="s">
        <v>430</v>
      </c>
      <c r="D664" s="134" t="s">
        <v>1082</v>
      </c>
      <c r="E664" s="136">
        <v>16</v>
      </c>
      <c r="F664" s="32">
        <f t="shared" si="10"/>
        <v>5</v>
      </c>
    </row>
    <row r="665" spans="1:6" ht="21" x14ac:dyDescent="0.2">
      <c r="A665" s="134" t="s">
        <v>141</v>
      </c>
      <c r="B665" s="134" t="s">
        <v>248</v>
      </c>
      <c r="C665" s="134" t="s">
        <v>430</v>
      </c>
      <c r="D665" s="134" t="s">
        <v>1083</v>
      </c>
      <c r="E665" s="136">
        <v>18</v>
      </c>
      <c r="F665" s="32">
        <f t="shared" si="10"/>
        <v>5</v>
      </c>
    </row>
    <row r="666" spans="1:6" ht="21" x14ac:dyDescent="0.2">
      <c r="A666" s="134" t="s">
        <v>141</v>
      </c>
      <c r="B666" s="134" t="s">
        <v>248</v>
      </c>
      <c r="C666" s="134" t="s">
        <v>430</v>
      </c>
      <c r="D666" s="134" t="s">
        <v>1084</v>
      </c>
      <c r="E666" s="136">
        <v>10</v>
      </c>
      <c r="F666" s="32">
        <f t="shared" si="10"/>
        <v>5</v>
      </c>
    </row>
    <row r="667" spans="1:6" ht="21" x14ac:dyDescent="0.2">
      <c r="A667" s="134" t="s">
        <v>141</v>
      </c>
      <c r="B667" s="134" t="s">
        <v>249</v>
      </c>
      <c r="C667" s="134" t="s">
        <v>431</v>
      </c>
      <c r="D667" s="134" t="s">
        <v>1085</v>
      </c>
      <c r="E667" s="136">
        <v>34</v>
      </c>
      <c r="F667" s="32">
        <f t="shared" si="10"/>
        <v>5</v>
      </c>
    </row>
    <row r="668" spans="1:6" ht="21" x14ac:dyDescent="0.2">
      <c r="A668" s="134" t="s">
        <v>141</v>
      </c>
      <c r="B668" s="134" t="s">
        <v>249</v>
      </c>
      <c r="C668" s="134" t="s">
        <v>431</v>
      </c>
      <c r="D668" s="134" t="s">
        <v>1031</v>
      </c>
      <c r="E668" s="136">
        <v>17</v>
      </c>
      <c r="F668" s="32">
        <f t="shared" si="10"/>
        <v>5</v>
      </c>
    </row>
    <row r="669" spans="1:6" ht="21" x14ac:dyDescent="0.2">
      <c r="A669" s="134" t="s">
        <v>141</v>
      </c>
      <c r="B669" s="134" t="s">
        <v>249</v>
      </c>
      <c r="C669" s="134" t="s">
        <v>431</v>
      </c>
      <c r="D669" s="134" t="s">
        <v>1086</v>
      </c>
      <c r="E669" s="136">
        <v>29</v>
      </c>
      <c r="F669" s="32">
        <f t="shared" si="10"/>
        <v>5</v>
      </c>
    </row>
    <row r="670" spans="1:6" ht="21" x14ac:dyDescent="0.2">
      <c r="A670" s="134" t="s">
        <v>141</v>
      </c>
      <c r="B670" s="134" t="s">
        <v>249</v>
      </c>
      <c r="C670" s="134" t="s">
        <v>431</v>
      </c>
      <c r="D670" s="134" t="s">
        <v>1087</v>
      </c>
      <c r="E670" s="136">
        <v>11</v>
      </c>
      <c r="F670" s="32">
        <f t="shared" si="10"/>
        <v>5</v>
      </c>
    </row>
    <row r="671" spans="1:6" ht="21" x14ac:dyDescent="0.2">
      <c r="A671" s="134" t="s">
        <v>141</v>
      </c>
      <c r="B671" s="134" t="s">
        <v>250</v>
      </c>
      <c r="C671" s="134" t="s">
        <v>432</v>
      </c>
      <c r="D671" s="134" t="s">
        <v>1088</v>
      </c>
      <c r="E671" s="136">
        <v>11</v>
      </c>
      <c r="F671" s="32">
        <f t="shared" si="10"/>
        <v>5</v>
      </c>
    </row>
    <row r="672" spans="1:6" ht="21" x14ac:dyDescent="0.2">
      <c r="A672" s="134" t="s">
        <v>141</v>
      </c>
      <c r="B672" s="134" t="s">
        <v>250</v>
      </c>
      <c r="C672" s="134" t="s">
        <v>432</v>
      </c>
      <c r="D672" s="134" t="s">
        <v>1089</v>
      </c>
      <c r="E672" s="136">
        <v>13</v>
      </c>
      <c r="F672" s="32">
        <f t="shared" si="10"/>
        <v>5</v>
      </c>
    </row>
    <row r="673" spans="1:6" ht="21" x14ac:dyDescent="0.2">
      <c r="A673" s="134" t="s">
        <v>141</v>
      </c>
      <c r="B673" s="134" t="s">
        <v>250</v>
      </c>
      <c r="C673" s="134" t="s">
        <v>432</v>
      </c>
      <c r="D673" s="134" t="s">
        <v>1090</v>
      </c>
      <c r="E673" s="136">
        <v>12</v>
      </c>
      <c r="F673" s="32">
        <f t="shared" si="10"/>
        <v>5</v>
      </c>
    </row>
    <row r="674" spans="1:6" ht="21" x14ac:dyDescent="0.2">
      <c r="A674" s="134" t="s">
        <v>141</v>
      </c>
      <c r="B674" s="134" t="s">
        <v>250</v>
      </c>
      <c r="C674" s="134" t="s">
        <v>432</v>
      </c>
      <c r="D674" s="134" t="s">
        <v>1091</v>
      </c>
      <c r="E674" s="136">
        <v>4</v>
      </c>
      <c r="F674" s="32">
        <f t="shared" si="10"/>
        <v>4</v>
      </c>
    </row>
    <row r="675" spans="1:6" ht="21" x14ac:dyDescent="0.2">
      <c r="A675" s="134" t="s">
        <v>141</v>
      </c>
      <c r="B675" s="134" t="s">
        <v>250</v>
      </c>
      <c r="C675" s="134" t="s">
        <v>432</v>
      </c>
      <c r="D675" s="134" t="s">
        <v>1258</v>
      </c>
      <c r="E675" s="137">
        <v>0</v>
      </c>
      <c r="F675" s="32">
        <f t="shared" si="10"/>
        <v>0</v>
      </c>
    </row>
    <row r="676" spans="1:6" ht="21" x14ac:dyDescent="0.2">
      <c r="A676" s="134" t="s">
        <v>141</v>
      </c>
      <c r="B676" s="134" t="s">
        <v>250</v>
      </c>
      <c r="C676" s="134" t="s">
        <v>432</v>
      </c>
      <c r="D676" s="134" t="s">
        <v>1259</v>
      </c>
      <c r="E676" s="137">
        <v>0</v>
      </c>
      <c r="F676" s="32">
        <f t="shared" si="10"/>
        <v>0</v>
      </c>
    </row>
    <row r="677" spans="1:6" ht="21" x14ac:dyDescent="0.2">
      <c r="A677" s="134" t="s">
        <v>141</v>
      </c>
      <c r="B677" s="134" t="s">
        <v>250</v>
      </c>
      <c r="C677" s="134" t="s">
        <v>432</v>
      </c>
      <c r="D677" s="134" t="s">
        <v>1260</v>
      </c>
      <c r="E677" s="137">
        <v>0</v>
      </c>
      <c r="F677" s="32">
        <f t="shared" si="10"/>
        <v>0</v>
      </c>
    </row>
    <row r="678" spans="1:6" ht="21" x14ac:dyDescent="0.2">
      <c r="A678" s="134" t="s">
        <v>141</v>
      </c>
      <c r="B678" s="134" t="s">
        <v>250</v>
      </c>
      <c r="C678" s="134" t="s">
        <v>432</v>
      </c>
      <c r="D678" s="134" t="s">
        <v>1092</v>
      </c>
      <c r="E678" s="136">
        <v>4</v>
      </c>
      <c r="F678" s="32">
        <f t="shared" si="10"/>
        <v>4</v>
      </c>
    </row>
    <row r="679" spans="1:6" ht="21" x14ac:dyDescent="0.2">
      <c r="A679" s="134" t="s">
        <v>141</v>
      </c>
      <c r="B679" s="134" t="s">
        <v>250</v>
      </c>
      <c r="C679" s="134" t="s">
        <v>432</v>
      </c>
      <c r="D679" s="134" t="s">
        <v>1261</v>
      </c>
      <c r="E679" s="137">
        <v>0</v>
      </c>
      <c r="F679" s="32">
        <f t="shared" si="10"/>
        <v>0</v>
      </c>
    </row>
    <row r="680" spans="1:6" ht="21" x14ac:dyDescent="0.2">
      <c r="A680" s="134" t="s">
        <v>141</v>
      </c>
      <c r="B680" s="134" t="s">
        <v>250</v>
      </c>
      <c r="C680" s="134" t="s">
        <v>432</v>
      </c>
      <c r="D680" s="134" t="s">
        <v>1093</v>
      </c>
      <c r="E680" s="136">
        <v>6</v>
      </c>
      <c r="F680" s="32">
        <f t="shared" si="10"/>
        <v>5</v>
      </c>
    </row>
    <row r="681" spans="1:6" ht="21" x14ac:dyDescent="0.2">
      <c r="A681" s="134" t="s">
        <v>141</v>
      </c>
      <c r="B681" s="134" t="s">
        <v>250</v>
      </c>
      <c r="C681" s="134" t="s">
        <v>432</v>
      </c>
      <c r="D681" s="134" t="s">
        <v>1094</v>
      </c>
      <c r="E681" s="136">
        <v>9</v>
      </c>
      <c r="F681" s="32">
        <f t="shared" si="10"/>
        <v>5</v>
      </c>
    </row>
    <row r="682" spans="1:6" ht="21" x14ac:dyDescent="0.2">
      <c r="A682" s="134" t="s">
        <v>141</v>
      </c>
      <c r="B682" s="134" t="s">
        <v>250</v>
      </c>
      <c r="C682" s="134" t="s">
        <v>432</v>
      </c>
      <c r="D682" s="134" t="s">
        <v>1095</v>
      </c>
      <c r="E682" s="136">
        <v>14</v>
      </c>
      <c r="F682" s="32">
        <f t="shared" si="10"/>
        <v>5</v>
      </c>
    </row>
    <row r="683" spans="1:6" ht="21" x14ac:dyDescent="0.2">
      <c r="A683" s="134" t="s">
        <v>141</v>
      </c>
      <c r="B683" s="134" t="s">
        <v>251</v>
      </c>
      <c r="C683" s="134" t="s">
        <v>433</v>
      </c>
      <c r="D683" s="134" t="s">
        <v>1096</v>
      </c>
      <c r="E683" s="136">
        <v>22</v>
      </c>
      <c r="F683" s="32">
        <f t="shared" si="10"/>
        <v>5</v>
      </c>
    </row>
    <row r="684" spans="1:6" ht="21" x14ac:dyDescent="0.2">
      <c r="A684" s="134" t="s">
        <v>141</v>
      </c>
      <c r="B684" s="134" t="s">
        <v>251</v>
      </c>
      <c r="C684" s="134" t="s">
        <v>433</v>
      </c>
      <c r="D684" s="134" t="s">
        <v>1097</v>
      </c>
      <c r="E684" s="136">
        <v>15</v>
      </c>
      <c r="F684" s="32">
        <f t="shared" si="10"/>
        <v>5</v>
      </c>
    </row>
    <row r="685" spans="1:6" ht="21" x14ac:dyDescent="0.2">
      <c r="A685" s="134" t="s">
        <v>141</v>
      </c>
      <c r="B685" s="134" t="s">
        <v>251</v>
      </c>
      <c r="C685" s="134" t="s">
        <v>433</v>
      </c>
      <c r="D685" s="134" t="s">
        <v>1262</v>
      </c>
      <c r="E685" s="137">
        <v>0</v>
      </c>
      <c r="F685" s="32">
        <f t="shared" si="10"/>
        <v>0</v>
      </c>
    </row>
    <row r="686" spans="1:6" ht="21" x14ac:dyDescent="0.2">
      <c r="A686" s="134" t="s">
        <v>141</v>
      </c>
      <c r="B686" s="134" t="s">
        <v>251</v>
      </c>
      <c r="C686" s="134" t="s">
        <v>433</v>
      </c>
      <c r="D686" s="134" t="s">
        <v>1098</v>
      </c>
      <c r="E686" s="136">
        <v>12</v>
      </c>
      <c r="F686" s="32">
        <f t="shared" si="10"/>
        <v>5</v>
      </c>
    </row>
    <row r="687" spans="1:6" ht="21" x14ac:dyDescent="0.2">
      <c r="A687" s="134" t="s">
        <v>141</v>
      </c>
      <c r="B687" s="134" t="s">
        <v>251</v>
      </c>
      <c r="C687" s="134" t="s">
        <v>433</v>
      </c>
      <c r="D687" s="134" t="s">
        <v>1263</v>
      </c>
      <c r="E687" s="137">
        <v>0</v>
      </c>
      <c r="F687" s="32">
        <f t="shared" si="10"/>
        <v>0</v>
      </c>
    </row>
    <row r="688" spans="1:6" ht="21" x14ac:dyDescent="0.2">
      <c r="A688" s="134" t="s">
        <v>141</v>
      </c>
      <c r="B688" s="134" t="s">
        <v>251</v>
      </c>
      <c r="C688" s="134" t="s">
        <v>433</v>
      </c>
      <c r="D688" s="134" t="s">
        <v>1264</v>
      </c>
      <c r="E688" s="137">
        <v>0</v>
      </c>
      <c r="F688" s="32">
        <f t="shared" si="10"/>
        <v>0</v>
      </c>
    </row>
    <row r="689" spans="1:6" ht="21" x14ac:dyDescent="0.2">
      <c r="A689" s="134" t="s">
        <v>141</v>
      </c>
      <c r="B689" s="134" t="s">
        <v>252</v>
      </c>
      <c r="C689" s="134" t="s">
        <v>434</v>
      </c>
      <c r="D689" s="134" t="s">
        <v>1099</v>
      </c>
      <c r="E689" s="136">
        <v>11</v>
      </c>
      <c r="F689" s="32">
        <f t="shared" si="10"/>
        <v>5</v>
      </c>
    </row>
    <row r="690" spans="1:6" ht="21" x14ac:dyDescent="0.2">
      <c r="A690" s="134" t="s">
        <v>141</v>
      </c>
      <c r="B690" s="134" t="s">
        <v>252</v>
      </c>
      <c r="C690" s="134" t="s">
        <v>434</v>
      </c>
      <c r="D690" s="134" t="s">
        <v>1100</v>
      </c>
      <c r="E690" s="136">
        <v>34</v>
      </c>
      <c r="F690" s="32">
        <f t="shared" si="10"/>
        <v>5</v>
      </c>
    </row>
    <row r="691" spans="1:6" ht="21" x14ac:dyDescent="0.2">
      <c r="A691" s="134" t="s">
        <v>141</v>
      </c>
      <c r="B691" s="134" t="s">
        <v>252</v>
      </c>
      <c r="C691" s="134" t="s">
        <v>434</v>
      </c>
      <c r="D691" s="134" t="s">
        <v>1101</v>
      </c>
      <c r="E691" s="136">
        <v>37</v>
      </c>
      <c r="F691" s="32">
        <f t="shared" si="10"/>
        <v>5</v>
      </c>
    </row>
    <row r="692" spans="1:6" ht="21" x14ac:dyDescent="0.2">
      <c r="A692" s="134" t="s">
        <v>141</v>
      </c>
      <c r="B692" s="134" t="s">
        <v>253</v>
      </c>
      <c r="C692" s="134" t="s">
        <v>435</v>
      </c>
      <c r="D692" s="134" t="s">
        <v>1004</v>
      </c>
      <c r="E692" s="136">
        <v>40</v>
      </c>
      <c r="F692" s="32">
        <f t="shared" si="10"/>
        <v>5</v>
      </c>
    </row>
    <row r="693" spans="1:6" ht="21" x14ac:dyDescent="0.2">
      <c r="A693" s="134" t="s">
        <v>141</v>
      </c>
      <c r="B693" s="134" t="s">
        <v>253</v>
      </c>
      <c r="C693" s="134" t="s">
        <v>435</v>
      </c>
      <c r="D693" s="134" t="s">
        <v>1010</v>
      </c>
      <c r="E693" s="136">
        <v>6</v>
      </c>
      <c r="F693" s="32">
        <f t="shared" si="10"/>
        <v>5</v>
      </c>
    </row>
    <row r="694" spans="1:6" ht="21" x14ac:dyDescent="0.2">
      <c r="A694" s="134" t="s">
        <v>141</v>
      </c>
      <c r="B694" s="134" t="s">
        <v>253</v>
      </c>
      <c r="C694" s="134" t="s">
        <v>435</v>
      </c>
      <c r="D694" s="134" t="s">
        <v>1011</v>
      </c>
      <c r="E694" s="136">
        <v>5</v>
      </c>
      <c r="F694" s="32">
        <f t="shared" si="10"/>
        <v>5</v>
      </c>
    </row>
    <row r="695" spans="1:6" ht="21" x14ac:dyDescent="0.2">
      <c r="A695" s="134" t="s">
        <v>140</v>
      </c>
      <c r="B695" s="134" t="s">
        <v>235</v>
      </c>
      <c r="C695" s="134" t="s">
        <v>515</v>
      </c>
      <c r="D695" s="134" t="s">
        <v>1102</v>
      </c>
      <c r="E695" s="136">
        <v>7</v>
      </c>
      <c r="F695" s="32">
        <f t="shared" si="10"/>
        <v>5</v>
      </c>
    </row>
    <row r="696" spans="1:6" ht="21" x14ac:dyDescent="0.2">
      <c r="A696" s="134" t="s">
        <v>140</v>
      </c>
      <c r="B696" s="134" t="s">
        <v>235</v>
      </c>
      <c r="C696" s="134" t="s">
        <v>515</v>
      </c>
      <c r="D696" s="134" t="s">
        <v>1103</v>
      </c>
      <c r="E696" s="136">
        <v>15</v>
      </c>
      <c r="F696" s="32">
        <f t="shared" si="10"/>
        <v>5</v>
      </c>
    </row>
    <row r="697" spans="1:6" ht="21" x14ac:dyDescent="0.2">
      <c r="A697" s="134" t="s">
        <v>140</v>
      </c>
      <c r="B697" s="134" t="s">
        <v>235</v>
      </c>
      <c r="C697" s="134" t="s">
        <v>515</v>
      </c>
      <c r="D697" s="134" t="s">
        <v>1104</v>
      </c>
      <c r="E697" s="136">
        <v>9</v>
      </c>
      <c r="F697" s="32">
        <f t="shared" si="10"/>
        <v>5</v>
      </c>
    </row>
    <row r="698" spans="1:6" ht="21" x14ac:dyDescent="0.2">
      <c r="A698" s="134" t="s">
        <v>140</v>
      </c>
      <c r="B698" s="134" t="s">
        <v>235</v>
      </c>
      <c r="C698" s="134" t="s">
        <v>515</v>
      </c>
      <c r="D698" s="134" t="s">
        <v>1105</v>
      </c>
      <c r="E698" s="136">
        <v>7</v>
      </c>
      <c r="F698" s="32">
        <f t="shared" si="10"/>
        <v>5</v>
      </c>
    </row>
    <row r="699" spans="1:6" ht="21" x14ac:dyDescent="0.2">
      <c r="A699" s="134" t="s">
        <v>140</v>
      </c>
      <c r="B699" s="134" t="s">
        <v>235</v>
      </c>
      <c r="C699" s="134" t="s">
        <v>515</v>
      </c>
      <c r="D699" s="134" t="s">
        <v>1106</v>
      </c>
      <c r="E699" s="136">
        <v>14</v>
      </c>
      <c r="F699" s="32">
        <f t="shared" si="10"/>
        <v>5</v>
      </c>
    </row>
    <row r="700" spans="1:6" ht="21" x14ac:dyDescent="0.2">
      <c r="A700" s="134" t="s">
        <v>140</v>
      </c>
      <c r="B700" s="134" t="s">
        <v>235</v>
      </c>
      <c r="C700" s="134" t="s">
        <v>515</v>
      </c>
      <c r="D700" s="134" t="s">
        <v>1107</v>
      </c>
      <c r="E700" s="136">
        <v>16</v>
      </c>
      <c r="F700" s="32">
        <f t="shared" si="10"/>
        <v>5</v>
      </c>
    </row>
    <row r="701" spans="1:6" ht="21" x14ac:dyDescent="0.2">
      <c r="A701" s="134" t="s">
        <v>140</v>
      </c>
      <c r="B701" s="134" t="s">
        <v>235</v>
      </c>
      <c r="C701" s="134" t="s">
        <v>515</v>
      </c>
      <c r="D701" s="134" t="s">
        <v>1108</v>
      </c>
      <c r="E701" s="136">
        <v>7</v>
      </c>
      <c r="F701" s="32">
        <f t="shared" si="10"/>
        <v>5</v>
      </c>
    </row>
    <row r="702" spans="1:6" ht="21" x14ac:dyDescent="0.2">
      <c r="A702" s="134" t="s">
        <v>140</v>
      </c>
      <c r="B702" s="134" t="s">
        <v>235</v>
      </c>
      <c r="C702" s="134" t="s">
        <v>515</v>
      </c>
      <c r="D702" s="134" t="s">
        <v>1109</v>
      </c>
      <c r="E702" s="136">
        <v>34</v>
      </c>
      <c r="F702" s="32">
        <f t="shared" si="10"/>
        <v>5</v>
      </c>
    </row>
    <row r="703" spans="1:6" ht="21" x14ac:dyDescent="0.2">
      <c r="A703" s="134" t="s">
        <v>140</v>
      </c>
      <c r="B703" s="134" t="s">
        <v>235</v>
      </c>
      <c r="C703" s="134" t="s">
        <v>515</v>
      </c>
      <c r="D703" s="134" t="s">
        <v>1110</v>
      </c>
      <c r="E703" s="136">
        <v>12</v>
      </c>
      <c r="F703" s="32">
        <f t="shared" si="10"/>
        <v>5</v>
      </c>
    </row>
    <row r="704" spans="1:6" ht="21" x14ac:dyDescent="0.2">
      <c r="A704" s="134" t="s">
        <v>140</v>
      </c>
      <c r="B704" s="134" t="s">
        <v>235</v>
      </c>
      <c r="C704" s="134" t="s">
        <v>515</v>
      </c>
      <c r="D704" s="134" t="s">
        <v>1111</v>
      </c>
      <c r="E704" s="136">
        <v>8</v>
      </c>
      <c r="F704" s="32">
        <f t="shared" si="10"/>
        <v>5</v>
      </c>
    </row>
    <row r="705" spans="1:6" ht="21" x14ac:dyDescent="0.2">
      <c r="A705" s="134" t="s">
        <v>140</v>
      </c>
      <c r="B705" s="134" t="s">
        <v>235</v>
      </c>
      <c r="C705" s="134" t="s">
        <v>515</v>
      </c>
      <c r="D705" s="134" t="s">
        <v>1112</v>
      </c>
      <c r="E705" s="136">
        <v>7</v>
      </c>
      <c r="F705" s="32">
        <f t="shared" si="10"/>
        <v>5</v>
      </c>
    </row>
    <row r="706" spans="1:6" ht="21" x14ac:dyDescent="0.2">
      <c r="A706" s="134" t="s">
        <v>140</v>
      </c>
      <c r="B706" s="134" t="s">
        <v>236</v>
      </c>
      <c r="C706" s="134" t="s">
        <v>516</v>
      </c>
      <c r="D706" s="134" t="s">
        <v>1113</v>
      </c>
      <c r="E706" s="136">
        <v>4</v>
      </c>
      <c r="F706" s="32">
        <f t="shared" si="10"/>
        <v>4</v>
      </c>
    </row>
    <row r="707" spans="1:6" ht="21" x14ac:dyDescent="0.2">
      <c r="A707" s="134" t="s">
        <v>140</v>
      </c>
      <c r="B707" s="134" t="s">
        <v>236</v>
      </c>
      <c r="C707" s="134" t="s">
        <v>516</v>
      </c>
      <c r="D707" s="134" t="s">
        <v>1114</v>
      </c>
      <c r="E707" s="136">
        <v>12</v>
      </c>
      <c r="F707" s="32">
        <f t="shared" ref="F707:F770" si="11">IF(E707=0,0,IF(E707=1,1,IF(E707=2,2,IF(E707=3,3,IF(E707=4,4,5)))))</f>
        <v>5</v>
      </c>
    </row>
    <row r="708" spans="1:6" ht="21" x14ac:dyDescent="0.2">
      <c r="A708" s="134" t="s">
        <v>140</v>
      </c>
      <c r="B708" s="134" t="s">
        <v>236</v>
      </c>
      <c r="C708" s="134" t="s">
        <v>516</v>
      </c>
      <c r="D708" s="134" t="s">
        <v>1115</v>
      </c>
      <c r="E708" s="136">
        <v>11</v>
      </c>
      <c r="F708" s="32">
        <f t="shared" si="11"/>
        <v>5</v>
      </c>
    </row>
    <row r="709" spans="1:6" ht="21" x14ac:dyDescent="0.2">
      <c r="A709" s="134" t="s">
        <v>140</v>
      </c>
      <c r="B709" s="134" t="s">
        <v>236</v>
      </c>
      <c r="C709" s="134" t="s">
        <v>516</v>
      </c>
      <c r="D709" s="134" t="s">
        <v>1116</v>
      </c>
      <c r="E709" s="136">
        <v>22</v>
      </c>
      <c r="F709" s="32">
        <f t="shared" si="11"/>
        <v>5</v>
      </c>
    </row>
    <row r="710" spans="1:6" ht="21" x14ac:dyDescent="0.2">
      <c r="A710" s="134" t="s">
        <v>140</v>
      </c>
      <c r="B710" s="134" t="s">
        <v>236</v>
      </c>
      <c r="C710" s="134" t="s">
        <v>516</v>
      </c>
      <c r="D710" s="134" t="s">
        <v>1117</v>
      </c>
      <c r="E710" s="136">
        <v>11</v>
      </c>
      <c r="F710" s="32">
        <f t="shared" si="11"/>
        <v>5</v>
      </c>
    </row>
    <row r="711" spans="1:6" ht="21" x14ac:dyDescent="0.2">
      <c r="A711" s="134" t="s">
        <v>140</v>
      </c>
      <c r="B711" s="134" t="s">
        <v>236</v>
      </c>
      <c r="C711" s="134" t="s">
        <v>516</v>
      </c>
      <c r="D711" s="134" t="s">
        <v>1118</v>
      </c>
      <c r="E711" s="136">
        <v>8</v>
      </c>
      <c r="F711" s="32">
        <f t="shared" si="11"/>
        <v>5</v>
      </c>
    </row>
    <row r="712" spans="1:6" ht="21" x14ac:dyDescent="0.2">
      <c r="A712" s="134" t="s">
        <v>140</v>
      </c>
      <c r="B712" s="134" t="s">
        <v>236</v>
      </c>
      <c r="C712" s="134" t="s">
        <v>516</v>
      </c>
      <c r="D712" s="134" t="s">
        <v>1119</v>
      </c>
      <c r="E712" s="136">
        <v>21</v>
      </c>
      <c r="F712" s="32">
        <f t="shared" si="11"/>
        <v>5</v>
      </c>
    </row>
    <row r="713" spans="1:6" ht="21" x14ac:dyDescent="0.2">
      <c r="A713" s="134" t="s">
        <v>140</v>
      </c>
      <c r="B713" s="134" t="s">
        <v>236</v>
      </c>
      <c r="C713" s="134" t="s">
        <v>516</v>
      </c>
      <c r="D713" s="134" t="s">
        <v>1120</v>
      </c>
      <c r="E713" s="136">
        <v>11</v>
      </c>
      <c r="F713" s="32">
        <f t="shared" si="11"/>
        <v>5</v>
      </c>
    </row>
    <row r="714" spans="1:6" ht="21" x14ac:dyDescent="0.2">
      <c r="A714" s="134" t="s">
        <v>140</v>
      </c>
      <c r="B714" s="134" t="s">
        <v>236</v>
      </c>
      <c r="C714" s="134" t="s">
        <v>516</v>
      </c>
      <c r="D714" s="134" t="s">
        <v>1121</v>
      </c>
      <c r="E714" s="136">
        <v>14</v>
      </c>
      <c r="F714" s="32">
        <f t="shared" si="11"/>
        <v>5</v>
      </c>
    </row>
    <row r="715" spans="1:6" ht="21" x14ac:dyDescent="0.2">
      <c r="A715" s="134" t="s">
        <v>140</v>
      </c>
      <c r="B715" s="134" t="s">
        <v>236</v>
      </c>
      <c r="C715" s="134" t="s">
        <v>516</v>
      </c>
      <c r="D715" s="134" t="s">
        <v>1122</v>
      </c>
      <c r="E715" s="136">
        <v>12</v>
      </c>
      <c r="F715" s="32">
        <f t="shared" si="11"/>
        <v>5</v>
      </c>
    </row>
    <row r="716" spans="1:6" ht="21" x14ac:dyDescent="0.2">
      <c r="A716" s="134" t="s">
        <v>140</v>
      </c>
      <c r="B716" s="134" t="s">
        <v>237</v>
      </c>
      <c r="C716" s="134" t="s">
        <v>517</v>
      </c>
      <c r="D716" s="134" t="s">
        <v>1123</v>
      </c>
      <c r="E716" s="136">
        <v>9</v>
      </c>
      <c r="F716" s="32">
        <f t="shared" si="11"/>
        <v>5</v>
      </c>
    </row>
    <row r="717" spans="1:6" ht="21" x14ac:dyDescent="0.2">
      <c r="A717" s="134" t="s">
        <v>140</v>
      </c>
      <c r="B717" s="134" t="s">
        <v>237</v>
      </c>
      <c r="C717" s="134" t="s">
        <v>517</v>
      </c>
      <c r="D717" s="134" t="s">
        <v>1124</v>
      </c>
      <c r="E717" s="136">
        <v>15</v>
      </c>
      <c r="F717" s="32">
        <f t="shared" si="11"/>
        <v>5</v>
      </c>
    </row>
    <row r="718" spans="1:6" ht="21" x14ac:dyDescent="0.2">
      <c r="A718" s="134" t="s">
        <v>140</v>
      </c>
      <c r="B718" s="134" t="s">
        <v>237</v>
      </c>
      <c r="C718" s="134" t="s">
        <v>517</v>
      </c>
      <c r="D718" s="134" t="s">
        <v>1125</v>
      </c>
      <c r="E718" s="136">
        <v>14</v>
      </c>
      <c r="F718" s="32">
        <f t="shared" si="11"/>
        <v>5</v>
      </c>
    </row>
    <row r="719" spans="1:6" ht="21" x14ac:dyDescent="0.2">
      <c r="A719" s="134" t="s">
        <v>140</v>
      </c>
      <c r="B719" s="134" t="s">
        <v>237</v>
      </c>
      <c r="C719" s="134" t="s">
        <v>517</v>
      </c>
      <c r="D719" s="134" t="s">
        <v>1126</v>
      </c>
      <c r="E719" s="136">
        <v>11</v>
      </c>
      <c r="F719" s="32">
        <f t="shared" si="11"/>
        <v>5</v>
      </c>
    </row>
    <row r="720" spans="1:6" ht="21" x14ac:dyDescent="0.2">
      <c r="A720" s="134" t="s">
        <v>140</v>
      </c>
      <c r="B720" s="134" t="s">
        <v>237</v>
      </c>
      <c r="C720" s="134" t="s">
        <v>517</v>
      </c>
      <c r="D720" s="134" t="s">
        <v>1127</v>
      </c>
      <c r="E720" s="136">
        <v>8</v>
      </c>
      <c r="F720" s="32">
        <f t="shared" si="11"/>
        <v>5</v>
      </c>
    </row>
    <row r="721" spans="1:6" ht="21" x14ac:dyDescent="0.2">
      <c r="A721" s="134" t="s">
        <v>140</v>
      </c>
      <c r="B721" s="134" t="s">
        <v>237</v>
      </c>
      <c r="C721" s="134" t="s">
        <v>517</v>
      </c>
      <c r="D721" s="134" t="s">
        <v>1128</v>
      </c>
      <c r="E721" s="136">
        <v>12</v>
      </c>
      <c r="F721" s="32">
        <f t="shared" si="11"/>
        <v>5</v>
      </c>
    </row>
    <row r="722" spans="1:6" ht="21" x14ac:dyDescent="0.2">
      <c r="A722" s="134" t="s">
        <v>140</v>
      </c>
      <c r="B722" s="134" t="s">
        <v>237</v>
      </c>
      <c r="C722" s="134" t="s">
        <v>517</v>
      </c>
      <c r="D722" s="134" t="s">
        <v>1129</v>
      </c>
      <c r="E722" s="136">
        <v>7</v>
      </c>
      <c r="F722" s="32">
        <f t="shared" si="11"/>
        <v>5</v>
      </c>
    </row>
    <row r="723" spans="1:6" ht="21" x14ac:dyDescent="0.2">
      <c r="A723" s="134" t="s">
        <v>140</v>
      </c>
      <c r="B723" s="134" t="s">
        <v>238</v>
      </c>
      <c r="C723" s="134" t="s">
        <v>518</v>
      </c>
      <c r="D723" s="134" t="s">
        <v>1130</v>
      </c>
      <c r="E723" s="136">
        <v>8</v>
      </c>
      <c r="F723" s="32">
        <f t="shared" si="11"/>
        <v>5</v>
      </c>
    </row>
    <row r="724" spans="1:6" ht="21" x14ac:dyDescent="0.2">
      <c r="A724" s="134" t="s">
        <v>140</v>
      </c>
      <c r="B724" s="134" t="s">
        <v>238</v>
      </c>
      <c r="C724" s="134" t="s">
        <v>518</v>
      </c>
      <c r="D724" s="134" t="s">
        <v>1131</v>
      </c>
      <c r="E724" s="136">
        <v>11</v>
      </c>
      <c r="F724" s="32">
        <f t="shared" si="11"/>
        <v>5</v>
      </c>
    </row>
    <row r="725" spans="1:6" ht="21" x14ac:dyDescent="0.2">
      <c r="A725" s="134" t="s">
        <v>140</v>
      </c>
      <c r="B725" s="134" t="s">
        <v>238</v>
      </c>
      <c r="C725" s="134" t="s">
        <v>518</v>
      </c>
      <c r="D725" s="134" t="s">
        <v>1132</v>
      </c>
      <c r="E725" s="136">
        <v>14</v>
      </c>
      <c r="F725" s="32">
        <f t="shared" si="11"/>
        <v>5</v>
      </c>
    </row>
    <row r="726" spans="1:6" ht="21" x14ac:dyDescent="0.2">
      <c r="A726" s="134" t="s">
        <v>140</v>
      </c>
      <c r="B726" s="134" t="s">
        <v>238</v>
      </c>
      <c r="C726" s="134" t="s">
        <v>518</v>
      </c>
      <c r="D726" s="134" t="s">
        <v>1133</v>
      </c>
      <c r="E726" s="136">
        <v>16</v>
      </c>
      <c r="F726" s="32">
        <f t="shared" si="11"/>
        <v>5</v>
      </c>
    </row>
    <row r="727" spans="1:6" ht="21" x14ac:dyDescent="0.2">
      <c r="A727" s="134" t="s">
        <v>140</v>
      </c>
      <c r="B727" s="134" t="s">
        <v>238</v>
      </c>
      <c r="C727" s="134" t="s">
        <v>518</v>
      </c>
      <c r="D727" s="134" t="s">
        <v>1134</v>
      </c>
      <c r="E727" s="136">
        <v>6</v>
      </c>
      <c r="F727" s="32">
        <f t="shared" si="11"/>
        <v>5</v>
      </c>
    </row>
    <row r="728" spans="1:6" ht="21" x14ac:dyDescent="0.2">
      <c r="A728" s="134" t="s">
        <v>140</v>
      </c>
      <c r="B728" s="134" t="s">
        <v>238</v>
      </c>
      <c r="C728" s="134" t="s">
        <v>518</v>
      </c>
      <c r="D728" s="134" t="s">
        <v>1135</v>
      </c>
      <c r="E728" s="136">
        <v>6</v>
      </c>
      <c r="F728" s="32">
        <f t="shared" si="11"/>
        <v>5</v>
      </c>
    </row>
    <row r="729" spans="1:6" ht="21" x14ac:dyDescent="0.2">
      <c r="A729" s="134" t="s">
        <v>140</v>
      </c>
      <c r="B729" s="134" t="s">
        <v>239</v>
      </c>
      <c r="C729" s="134" t="s">
        <v>519</v>
      </c>
      <c r="D729" s="134" t="s">
        <v>1136</v>
      </c>
      <c r="E729" s="136">
        <v>6</v>
      </c>
      <c r="F729" s="32">
        <f t="shared" si="11"/>
        <v>5</v>
      </c>
    </row>
    <row r="730" spans="1:6" ht="21" x14ac:dyDescent="0.2">
      <c r="A730" s="134" t="s">
        <v>140</v>
      </c>
      <c r="B730" s="134" t="s">
        <v>239</v>
      </c>
      <c r="C730" s="134" t="s">
        <v>519</v>
      </c>
      <c r="D730" s="134" t="s">
        <v>1137</v>
      </c>
      <c r="E730" s="136">
        <v>6</v>
      </c>
      <c r="F730" s="32">
        <f t="shared" si="11"/>
        <v>5</v>
      </c>
    </row>
    <row r="731" spans="1:6" ht="21" x14ac:dyDescent="0.2">
      <c r="A731" s="134" t="s">
        <v>140</v>
      </c>
      <c r="B731" s="134" t="s">
        <v>239</v>
      </c>
      <c r="C731" s="134" t="s">
        <v>519</v>
      </c>
      <c r="D731" s="134" t="s">
        <v>1138</v>
      </c>
      <c r="E731" s="136">
        <v>9</v>
      </c>
      <c r="F731" s="32">
        <f t="shared" si="11"/>
        <v>5</v>
      </c>
    </row>
    <row r="732" spans="1:6" ht="21" x14ac:dyDescent="0.2">
      <c r="A732" s="134" t="s">
        <v>140</v>
      </c>
      <c r="B732" s="134" t="s">
        <v>239</v>
      </c>
      <c r="C732" s="134" t="s">
        <v>519</v>
      </c>
      <c r="D732" s="134" t="s">
        <v>1139</v>
      </c>
      <c r="E732" s="136">
        <v>7</v>
      </c>
      <c r="F732" s="32">
        <f t="shared" si="11"/>
        <v>5</v>
      </c>
    </row>
    <row r="733" spans="1:6" ht="21" x14ac:dyDescent="0.2">
      <c r="A733" s="134" t="s">
        <v>140</v>
      </c>
      <c r="B733" s="134" t="s">
        <v>239</v>
      </c>
      <c r="C733" s="134" t="s">
        <v>519</v>
      </c>
      <c r="D733" s="134" t="s">
        <v>1140</v>
      </c>
      <c r="E733" s="136">
        <v>6</v>
      </c>
      <c r="F733" s="32">
        <f t="shared" si="11"/>
        <v>5</v>
      </c>
    </row>
    <row r="734" spans="1:6" ht="21" x14ac:dyDescent="0.2">
      <c r="A734" s="134" t="s">
        <v>140</v>
      </c>
      <c r="B734" s="134" t="s">
        <v>240</v>
      </c>
      <c r="C734" s="134" t="s">
        <v>520</v>
      </c>
      <c r="D734" s="134" t="s">
        <v>1141</v>
      </c>
      <c r="E734" s="136">
        <v>10</v>
      </c>
      <c r="F734" s="32">
        <f t="shared" si="11"/>
        <v>5</v>
      </c>
    </row>
    <row r="735" spans="1:6" ht="21" x14ac:dyDescent="0.2">
      <c r="A735" s="134" t="s">
        <v>140</v>
      </c>
      <c r="B735" s="134" t="s">
        <v>240</v>
      </c>
      <c r="C735" s="134" t="s">
        <v>520</v>
      </c>
      <c r="D735" s="134" t="s">
        <v>1142</v>
      </c>
      <c r="E735" s="136">
        <v>12</v>
      </c>
      <c r="F735" s="32">
        <f t="shared" si="11"/>
        <v>5</v>
      </c>
    </row>
    <row r="736" spans="1:6" ht="21" x14ac:dyDescent="0.2">
      <c r="A736" s="134" t="s">
        <v>140</v>
      </c>
      <c r="B736" s="134" t="s">
        <v>240</v>
      </c>
      <c r="C736" s="134" t="s">
        <v>520</v>
      </c>
      <c r="D736" s="134" t="s">
        <v>1143</v>
      </c>
      <c r="E736" s="136">
        <v>5</v>
      </c>
      <c r="F736" s="32">
        <f t="shared" si="11"/>
        <v>5</v>
      </c>
    </row>
    <row r="737" spans="1:6" ht="21" x14ac:dyDescent="0.2">
      <c r="A737" s="134" t="s">
        <v>140</v>
      </c>
      <c r="B737" s="134" t="s">
        <v>240</v>
      </c>
      <c r="C737" s="134" t="s">
        <v>520</v>
      </c>
      <c r="D737" s="134" t="s">
        <v>1144</v>
      </c>
      <c r="E737" s="136">
        <v>5</v>
      </c>
      <c r="F737" s="32">
        <f t="shared" si="11"/>
        <v>5</v>
      </c>
    </row>
    <row r="738" spans="1:6" ht="21" x14ac:dyDescent="0.2">
      <c r="A738" s="134" t="s">
        <v>138</v>
      </c>
      <c r="B738" s="134" t="s">
        <v>215</v>
      </c>
      <c r="C738" s="134" t="s">
        <v>521</v>
      </c>
      <c r="D738" s="134" t="s">
        <v>1145</v>
      </c>
      <c r="E738" s="136">
        <v>10</v>
      </c>
      <c r="F738" s="32">
        <f t="shared" si="11"/>
        <v>5</v>
      </c>
    </row>
    <row r="739" spans="1:6" ht="21" x14ac:dyDescent="0.2">
      <c r="A739" s="134" t="s">
        <v>138</v>
      </c>
      <c r="B739" s="134" t="s">
        <v>215</v>
      </c>
      <c r="C739" s="134" t="s">
        <v>521</v>
      </c>
      <c r="D739" s="134" t="s">
        <v>1146</v>
      </c>
      <c r="E739" s="136">
        <v>8</v>
      </c>
      <c r="F739" s="32">
        <f t="shared" si="11"/>
        <v>5</v>
      </c>
    </row>
    <row r="740" spans="1:6" ht="21" x14ac:dyDescent="0.2">
      <c r="A740" s="134" t="s">
        <v>138</v>
      </c>
      <c r="B740" s="134" t="s">
        <v>215</v>
      </c>
      <c r="C740" s="134" t="s">
        <v>521</v>
      </c>
      <c r="D740" s="134" t="s">
        <v>1147</v>
      </c>
      <c r="E740" s="136">
        <v>1</v>
      </c>
      <c r="F740" s="32">
        <f t="shared" si="11"/>
        <v>1</v>
      </c>
    </row>
    <row r="741" spans="1:6" ht="21" x14ac:dyDescent="0.2">
      <c r="A741" s="134" t="s">
        <v>138</v>
      </c>
      <c r="B741" s="134" t="s">
        <v>215</v>
      </c>
      <c r="C741" s="134" t="s">
        <v>521</v>
      </c>
      <c r="D741" s="134" t="s">
        <v>1148</v>
      </c>
      <c r="E741" s="136">
        <v>1</v>
      </c>
      <c r="F741" s="32">
        <f t="shared" si="11"/>
        <v>1</v>
      </c>
    </row>
    <row r="742" spans="1:6" ht="21" x14ac:dyDescent="0.2">
      <c r="A742" s="134" t="s">
        <v>138</v>
      </c>
      <c r="B742" s="134" t="s">
        <v>215</v>
      </c>
      <c r="C742" s="134" t="s">
        <v>521</v>
      </c>
      <c r="D742" s="134" t="s">
        <v>1149</v>
      </c>
      <c r="E742" s="136">
        <v>1</v>
      </c>
      <c r="F742" s="32">
        <f t="shared" si="11"/>
        <v>1</v>
      </c>
    </row>
    <row r="743" spans="1:6" ht="21" x14ac:dyDescent="0.2">
      <c r="A743" s="134" t="s">
        <v>138</v>
      </c>
      <c r="B743" s="134" t="s">
        <v>215</v>
      </c>
      <c r="C743" s="134" t="s">
        <v>521</v>
      </c>
      <c r="D743" s="134" t="s">
        <v>1265</v>
      </c>
      <c r="E743" s="137">
        <v>0</v>
      </c>
      <c r="F743" s="32">
        <f t="shared" si="11"/>
        <v>0</v>
      </c>
    </row>
    <row r="744" spans="1:6" ht="21" x14ac:dyDescent="0.2">
      <c r="A744" s="134" t="s">
        <v>138</v>
      </c>
      <c r="B744" s="134" t="s">
        <v>215</v>
      </c>
      <c r="C744" s="134" t="s">
        <v>521</v>
      </c>
      <c r="D744" s="134" t="s">
        <v>1150</v>
      </c>
      <c r="E744" s="136">
        <v>1</v>
      </c>
      <c r="F744" s="32">
        <f t="shared" si="11"/>
        <v>1</v>
      </c>
    </row>
    <row r="745" spans="1:6" ht="21" x14ac:dyDescent="0.2">
      <c r="A745" s="134" t="s">
        <v>138</v>
      </c>
      <c r="B745" s="134" t="s">
        <v>215</v>
      </c>
      <c r="C745" s="134" t="s">
        <v>521</v>
      </c>
      <c r="D745" s="134" t="s">
        <v>1266</v>
      </c>
      <c r="E745" s="137">
        <v>0</v>
      </c>
      <c r="F745" s="32">
        <f t="shared" si="11"/>
        <v>0</v>
      </c>
    </row>
    <row r="746" spans="1:6" ht="21" x14ac:dyDescent="0.2">
      <c r="A746" s="134" t="s">
        <v>138</v>
      </c>
      <c r="B746" s="134" t="s">
        <v>215</v>
      </c>
      <c r="C746" s="134" t="s">
        <v>521</v>
      </c>
      <c r="D746" s="134" t="s">
        <v>1151</v>
      </c>
      <c r="E746" s="136">
        <v>4</v>
      </c>
      <c r="F746" s="32">
        <f t="shared" si="11"/>
        <v>4</v>
      </c>
    </row>
    <row r="747" spans="1:6" ht="21" x14ac:dyDescent="0.2">
      <c r="A747" s="134" t="s">
        <v>138</v>
      </c>
      <c r="B747" s="134" t="s">
        <v>215</v>
      </c>
      <c r="C747" s="134" t="s">
        <v>521</v>
      </c>
      <c r="D747" s="134" t="s">
        <v>1152</v>
      </c>
      <c r="E747" s="136">
        <v>22</v>
      </c>
      <c r="F747" s="32">
        <f t="shared" si="11"/>
        <v>5</v>
      </c>
    </row>
    <row r="748" spans="1:6" ht="21" x14ac:dyDescent="0.2">
      <c r="A748" s="134" t="s">
        <v>138</v>
      </c>
      <c r="B748" s="134" t="s">
        <v>215</v>
      </c>
      <c r="C748" s="134" t="s">
        <v>521</v>
      </c>
      <c r="D748" s="134" t="s">
        <v>1153</v>
      </c>
      <c r="E748" s="136">
        <v>1</v>
      </c>
      <c r="F748" s="32">
        <f t="shared" si="11"/>
        <v>1</v>
      </c>
    </row>
    <row r="749" spans="1:6" ht="21" x14ac:dyDescent="0.2">
      <c r="A749" s="134" t="s">
        <v>138</v>
      </c>
      <c r="B749" s="134" t="s">
        <v>215</v>
      </c>
      <c r="C749" s="134" t="s">
        <v>521</v>
      </c>
      <c r="D749" s="134" t="s">
        <v>1267</v>
      </c>
      <c r="E749" s="137">
        <v>0</v>
      </c>
      <c r="F749" s="32">
        <f t="shared" si="11"/>
        <v>0</v>
      </c>
    </row>
    <row r="750" spans="1:6" ht="21" x14ac:dyDescent="0.2">
      <c r="A750" s="134" t="s">
        <v>138</v>
      </c>
      <c r="B750" s="134" t="s">
        <v>215</v>
      </c>
      <c r="C750" s="134" t="s">
        <v>521</v>
      </c>
      <c r="D750" s="134" t="s">
        <v>1154</v>
      </c>
      <c r="E750" s="136">
        <v>1</v>
      </c>
      <c r="F750" s="32">
        <f t="shared" si="11"/>
        <v>1</v>
      </c>
    </row>
    <row r="751" spans="1:6" ht="21" x14ac:dyDescent="0.2">
      <c r="A751" s="134" t="s">
        <v>138</v>
      </c>
      <c r="B751" s="134" t="s">
        <v>215</v>
      </c>
      <c r="C751" s="134" t="s">
        <v>521</v>
      </c>
      <c r="D751" s="134" t="s">
        <v>1155</v>
      </c>
      <c r="E751" s="136">
        <v>2</v>
      </c>
      <c r="F751" s="32">
        <f t="shared" si="11"/>
        <v>2</v>
      </c>
    </row>
    <row r="752" spans="1:6" ht="21" x14ac:dyDescent="0.2">
      <c r="A752" s="134" t="s">
        <v>138</v>
      </c>
      <c r="B752" s="134" t="s">
        <v>216</v>
      </c>
      <c r="C752" s="134" t="s">
        <v>522</v>
      </c>
      <c r="D752" s="134" t="s">
        <v>1156</v>
      </c>
      <c r="E752" s="136">
        <v>3</v>
      </c>
      <c r="F752" s="32">
        <f t="shared" si="11"/>
        <v>3</v>
      </c>
    </row>
    <row r="753" spans="1:6" ht="21" x14ac:dyDescent="0.2">
      <c r="A753" s="134" t="s">
        <v>138</v>
      </c>
      <c r="B753" s="134" t="s">
        <v>216</v>
      </c>
      <c r="C753" s="134" t="s">
        <v>522</v>
      </c>
      <c r="D753" s="134" t="s">
        <v>1157</v>
      </c>
      <c r="E753" s="136">
        <v>5</v>
      </c>
      <c r="F753" s="32">
        <f t="shared" si="11"/>
        <v>5</v>
      </c>
    </row>
    <row r="754" spans="1:6" ht="21" x14ac:dyDescent="0.2">
      <c r="A754" s="134" t="s">
        <v>138</v>
      </c>
      <c r="B754" s="134" t="s">
        <v>216</v>
      </c>
      <c r="C754" s="134" t="s">
        <v>522</v>
      </c>
      <c r="D754" s="134" t="s">
        <v>1158</v>
      </c>
      <c r="E754" s="136">
        <v>3</v>
      </c>
      <c r="F754" s="32">
        <f t="shared" si="11"/>
        <v>3</v>
      </c>
    </row>
    <row r="755" spans="1:6" ht="21" x14ac:dyDescent="0.2">
      <c r="A755" s="134" t="s">
        <v>138</v>
      </c>
      <c r="B755" s="134" t="s">
        <v>216</v>
      </c>
      <c r="C755" s="134" t="s">
        <v>522</v>
      </c>
      <c r="D755" s="134" t="s">
        <v>1159</v>
      </c>
      <c r="E755" s="136">
        <v>1</v>
      </c>
      <c r="F755" s="32">
        <f t="shared" si="11"/>
        <v>1</v>
      </c>
    </row>
    <row r="756" spans="1:6" ht="21" x14ac:dyDescent="0.2">
      <c r="A756" s="134" t="s">
        <v>138</v>
      </c>
      <c r="B756" s="134" t="s">
        <v>216</v>
      </c>
      <c r="C756" s="134" t="s">
        <v>522</v>
      </c>
      <c r="D756" s="134" t="s">
        <v>1160</v>
      </c>
      <c r="E756" s="136">
        <v>4</v>
      </c>
      <c r="F756" s="32">
        <f t="shared" si="11"/>
        <v>4</v>
      </c>
    </row>
    <row r="757" spans="1:6" ht="21" x14ac:dyDescent="0.2">
      <c r="A757" s="134" t="s">
        <v>138</v>
      </c>
      <c r="B757" s="134" t="s">
        <v>216</v>
      </c>
      <c r="C757" s="134" t="s">
        <v>522</v>
      </c>
      <c r="D757" s="134" t="s">
        <v>1268</v>
      </c>
      <c r="E757" s="137">
        <v>0</v>
      </c>
      <c r="F757" s="32">
        <f t="shared" si="11"/>
        <v>0</v>
      </c>
    </row>
    <row r="758" spans="1:6" ht="21" x14ac:dyDescent="0.2">
      <c r="A758" s="134" t="s">
        <v>138</v>
      </c>
      <c r="B758" s="134" t="s">
        <v>216</v>
      </c>
      <c r="C758" s="134" t="s">
        <v>522</v>
      </c>
      <c r="D758" s="134" t="s">
        <v>1161</v>
      </c>
      <c r="E758" s="136">
        <v>3</v>
      </c>
      <c r="F758" s="32">
        <f t="shared" si="11"/>
        <v>3</v>
      </c>
    </row>
    <row r="759" spans="1:6" ht="21" x14ac:dyDescent="0.2">
      <c r="A759" s="134" t="s">
        <v>138</v>
      </c>
      <c r="B759" s="134" t="s">
        <v>216</v>
      </c>
      <c r="C759" s="134" t="s">
        <v>522</v>
      </c>
      <c r="D759" s="134" t="s">
        <v>1162</v>
      </c>
      <c r="E759" s="136">
        <v>3</v>
      </c>
      <c r="F759" s="32">
        <f t="shared" si="11"/>
        <v>3</v>
      </c>
    </row>
    <row r="760" spans="1:6" ht="21" x14ac:dyDescent="0.2">
      <c r="A760" s="134" t="s">
        <v>138</v>
      </c>
      <c r="B760" s="134" t="s">
        <v>216</v>
      </c>
      <c r="C760" s="134" t="s">
        <v>522</v>
      </c>
      <c r="D760" s="134" t="s">
        <v>1163</v>
      </c>
      <c r="E760" s="136">
        <v>3</v>
      </c>
      <c r="F760" s="32">
        <f t="shared" si="11"/>
        <v>3</v>
      </c>
    </row>
    <row r="761" spans="1:6" ht="21" x14ac:dyDescent="0.2">
      <c r="A761" s="134" t="s">
        <v>138</v>
      </c>
      <c r="B761" s="134" t="s">
        <v>217</v>
      </c>
      <c r="C761" s="134" t="s">
        <v>523</v>
      </c>
      <c r="D761" s="134" t="s">
        <v>1164</v>
      </c>
      <c r="E761" s="136">
        <v>6</v>
      </c>
      <c r="F761" s="32">
        <f t="shared" si="11"/>
        <v>5</v>
      </c>
    </row>
    <row r="762" spans="1:6" ht="21" x14ac:dyDescent="0.2">
      <c r="A762" s="134" t="s">
        <v>138</v>
      </c>
      <c r="B762" s="134" t="s">
        <v>217</v>
      </c>
      <c r="C762" s="134" t="s">
        <v>523</v>
      </c>
      <c r="D762" s="134" t="s">
        <v>1165</v>
      </c>
      <c r="E762" s="136">
        <v>5</v>
      </c>
      <c r="F762" s="32">
        <f t="shared" si="11"/>
        <v>5</v>
      </c>
    </row>
    <row r="763" spans="1:6" ht="21" x14ac:dyDescent="0.2">
      <c r="A763" s="134" t="s">
        <v>138</v>
      </c>
      <c r="B763" s="134" t="s">
        <v>217</v>
      </c>
      <c r="C763" s="134" t="s">
        <v>523</v>
      </c>
      <c r="D763" s="134" t="s">
        <v>1166</v>
      </c>
      <c r="E763" s="136">
        <v>2</v>
      </c>
      <c r="F763" s="32">
        <f t="shared" si="11"/>
        <v>2</v>
      </c>
    </row>
    <row r="764" spans="1:6" ht="21" x14ac:dyDescent="0.2">
      <c r="A764" s="134" t="s">
        <v>138</v>
      </c>
      <c r="B764" s="134" t="s">
        <v>217</v>
      </c>
      <c r="C764" s="134" t="s">
        <v>523</v>
      </c>
      <c r="D764" s="134" t="s">
        <v>1167</v>
      </c>
      <c r="E764" s="136">
        <v>2</v>
      </c>
      <c r="F764" s="32">
        <f t="shared" si="11"/>
        <v>2</v>
      </c>
    </row>
    <row r="765" spans="1:6" ht="21" x14ac:dyDescent="0.2">
      <c r="A765" s="134" t="s">
        <v>138</v>
      </c>
      <c r="B765" s="134" t="s">
        <v>217</v>
      </c>
      <c r="C765" s="134" t="s">
        <v>523</v>
      </c>
      <c r="D765" s="134" t="s">
        <v>1168</v>
      </c>
      <c r="E765" s="136">
        <v>1</v>
      </c>
      <c r="F765" s="32">
        <f t="shared" si="11"/>
        <v>1</v>
      </c>
    </row>
    <row r="766" spans="1:6" ht="21" x14ac:dyDescent="0.2">
      <c r="A766" s="134" t="s">
        <v>138</v>
      </c>
      <c r="B766" s="134" t="s">
        <v>217</v>
      </c>
      <c r="C766" s="134" t="s">
        <v>523</v>
      </c>
      <c r="D766" s="134" t="s">
        <v>1169</v>
      </c>
      <c r="E766" s="136">
        <v>4</v>
      </c>
      <c r="F766" s="32">
        <f t="shared" si="11"/>
        <v>4</v>
      </c>
    </row>
    <row r="767" spans="1:6" ht="21" x14ac:dyDescent="0.2">
      <c r="A767" s="134" t="s">
        <v>138</v>
      </c>
      <c r="B767" s="134" t="s">
        <v>217</v>
      </c>
      <c r="C767" s="134" t="s">
        <v>523</v>
      </c>
      <c r="D767" s="134" t="s">
        <v>1170</v>
      </c>
      <c r="E767" s="136">
        <v>1</v>
      </c>
      <c r="F767" s="32">
        <f t="shared" si="11"/>
        <v>1</v>
      </c>
    </row>
    <row r="768" spans="1:6" ht="21" x14ac:dyDescent="0.2">
      <c r="A768" s="134" t="s">
        <v>138</v>
      </c>
      <c r="B768" s="134" t="s">
        <v>217</v>
      </c>
      <c r="C768" s="134" t="s">
        <v>523</v>
      </c>
      <c r="D768" s="134" t="s">
        <v>1171</v>
      </c>
      <c r="E768" s="136">
        <v>1</v>
      </c>
      <c r="F768" s="32">
        <f t="shared" si="11"/>
        <v>1</v>
      </c>
    </row>
    <row r="769" spans="1:6" ht="21" x14ac:dyDescent="0.2">
      <c r="A769" s="134" t="s">
        <v>138</v>
      </c>
      <c r="B769" s="134" t="s">
        <v>218</v>
      </c>
      <c r="C769" s="134" t="s">
        <v>524</v>
      </c>
      <c r="D769" s="134" t="s">
        <v>1172</v>
      </c>
      <c r="E769" s="136">
        <v>14</v>
      </c>
      <c r="F769" s="32">
        <f t="shared" si="11"/>
        <v>5</v>
      </c>
    </row>
    <row r="770" spans="1:6" ht="21" x14ac:dyDescent="0.2">
      <c r="A770" s="134" t="s">
        <v>138</v>
      </c>
      <c r="B770" s="134" t="s">
        <v>218</v>
      </c>
      <c r="C770" s="134" t="s">
        <v>524</v>
      </c>
      <c r="D770" s="134" t="s">
        <v>1173</v>
      </c>
      <c r="E770" s="136">
        <v>7</v>
      </c>
      <c r="F770" s="32">
        <f t="shared" si="11"/>
        <v>5</v>
      </c>
    </row>
    <row r="771" spans="1:6" ht="21" x14ac:dyDescent="0.2">
      <c r="A771" s="134" t="s">
        <v>138</v>
      </c>
      <c r="B771" s="134" t="s">
        <v>218</v>
      </c>
      <c r="C771" s="134" t="s">
        <v>524</v>
      </c>
      <c r="D771" s="134" t="s">
        <v>1174</v>
      </c>
      <c r="E771" s="136">
        <v>6</v>
      </c>
      <c r="F771" s="32">
        <f t="shared" ref="F771:F810" si="12">IF(E771=0,0,IF(E771=1,1,IF(E771=2,2,IF(E771=3,3,IF(E771=4,4,5)))))</f>
        <v>5</v>
      </c>
    </row>
    <row r="772" spans="1:6" ht="21" x14ac:dyDescent="0.2">
      <c r="A772" s="134" t="s">
        <v>138</v>
      </c>
      <c r="B772" s="134" t="s">
        <v>218</v>
      </c>
      <c r="C772" s="134" t="s">
        <v>524</v>
      </c>
      <c r="D772" s="134" t="s">
        <v>1175</v>
      </c>
      <c r="E772" s="136">
        <v>1</v>
      </c>
      <c r="F772" s="32">
        <f t="shared" si="12"/>
        <v>1</v>
      </c>
    </row>
    <row r="773" spans="1:6" ht="21" x14ac:dyDescent="0.2">
      <c r="A773" s="134" t="s">
        <v>138</v>
      </c>
      <c r="B773" s="134" t="s">
        <v>218</v>
      </c>
      <c r="C773" s="134" t="s">
        <v>524</v>
      </c>
      <c r="D773" s="134" t="s">
        <v>1176</v>
      </c>
      <c r="E773" s="136">
        <v>21</v>
      </c>
      <c r="F773" s="32">
        <f t="shared" si="12"/>
        <v>5</v>
      </c>
    </row>
    <row r="774" spans="1:6" ht="21" x14ac:dyDescent="0.2">
      <c r="A774" s="134" t="s">
        <v>138</v>
      </c>
      <c r="B774" s="134" t="s">
        <v>218</v>
      </c>
      <c r="C774" s="134" t="s">
        <v>524</v>
      </c>
      <c r="D774" s="134" t="s">
        <v>1177</v>
      </c>
      <c r="E774" s="136">
        <v>8</v>
      </c>
      <c r="F774" s="32">
        <f t="shared" si="12"/>
        <v>5</v>
      </c>
    </row>
    <row r="775" spans="1:6" ht="21" x14ac:dyDescent="0.2">
      <c r="A775" s="134" t="s">
        <v>138</v>
      </c>
      <c r="B775" s="134" t="s">
        <v>218</v>
      </c>
      <c r="C775" s="134" t="s">
        <v>524</v>
      </c>
      <c r="D775" s="134" t="s">
        <v>1269</v>
      </c>
      <c r="E775" s="137">
        <v>0</v>
      </c>
      <c r="F775" s="32">
        <f t="shared" si="12"/>
        <v>0</v>
      </c>
    </row>
    <row r="776" spans="1:6" ht="21" x14ac:dyDescent="0.2">
      <c r="A776" s="134" t="s">
        <v>138</v>
      </c>
      <c r="B776" s="134" t="s">
        <v>218</v>
      </c>
      <c r="C776" s="134" t="s">
        <v>524</v>
      </c>
      <c r="D776" s="134" t="s">
        <v>1178</v>
      </c>
      <c r="E776" s="136">
        <v>1</v>
      </c>
      <c r="F776" s="32">
        <f t="shared" si="12"/>
        <v>1</v>
      </c>
    </row>
    <row r="777" spans="1:6" ht="21" x14ac:dyDescent="0.2">
      <c r="A777" s="134" t="s">
        <v>138</v>
      </c>
      <c r="B777" s="134" t="s">
        <v>218</v>
      </c>
      <c r="C777" s="134" t="s">
        <v>524</v>
      </c>
      <c r="D777" s="134" t="s">
        <v>1270</v>
      </c>
      <c r="E777" s="137">
        <v>0</v>
      </c>
      <c r="F777" s="32">
        <f t="shared" si="12"/>
        <v>0</v>
      </c>
    </row>
    <row r="778" spans="1:6" ht="21" x14ac:dyDescent="0.2">
      <c r="A778" s="134" t="s">
        <v>138</v>
      </c>
      <c r="B778" s="134" t="s">
        <v>218</v>
      </c>
      <c r="C778" s="134" t="s">
        <v>524</v>
      </c>
      <c r="D778" s="134" t="s">
        <v>1271</v>
      </c>
      <c r="E778" s="137">
        <v>0</v>
      </c>
      <c r="F778" s="32">
        <f t="shared" si="12"/>
        <v>0</v>
      </c>
    </row>
    <row r="779" spans="1:6" ht="21" x14ac:dyDescent="0.2">
      <c r="A779" s="134" t="s">
        <v>138</v>
      </c>
      <c r="B779" s="134" t="s">
        <v>218</v>
      </c>
      <c r="C779" s="134" t="s">
        <v>524</v>
      </c>
      <c r="D779" s="134" t="s">
        <v>1272</v>
      </c>
      <c r="E779" s="137">
        <v>0</v>
      </c>
      <c r="F779" s="32">
        <f t="shared" si="12"/>
        <v>0</v>
      </c>
    </row>
    <row r="780" spans="1:6" ht="21" x14ac:dyDescent="0.2">
      <c r="A780" s="134" t="s">
        <v>138</v>
      </c>
      <c r="B780" s="134" t="s">
        <v>218</v>
      </c>
      <c r="C780" s="134" t="s">
        <v>524</v>
      </c>
      <c r="D780" s="134" t="s">
        <v>1179</v>
      </c>
      <c r="E780" s="136">
        <v>1</v>
      </c>
      <c r="F780" s="32">
        <f t="shared" si="12"/>
        <v>1</v>
      </c>
    </row>
    <row r="781" spans="1:6" ht="21" x14ac:dyDescent="0.2">
      <c r="A781" s="134" t="s">
        <v>138</v>
      </c>
      <c r="B781" s="134" t="s">
        <v>218</v>
      </c>
      <c r="C781" s="134" t="s">
        <v>524</v>
      </c>
      <c r="D781" s="134" t="s">
        <v>1273</v>
      </c>
      <c r="E781" s="137">
        <v>0</v>
      </c>
      <c r="F781" s="32">
        <f t="shared" si="12"/>
        <v>0</v>
      </c>
    </row>
    <row r="782" spans="1:6" ht="21" x14ac:dyDescent="0.2">
      <c r="A782" s="134" t="s">
        <v>138</v>
      </c>
      <c r="B782" s="134" t="s">
        <v>218</v>
      </c>
      <c r="C782" s="134" t="s">
        <v>524</v>
      </c>
      <c r="D782" s="134" t="s">
        <v>1180</v>
      </c>
      <c r="E782" s="136">
        <v>1</v>
      </c>
      <c r="F782" s="32">
        <f t="shared" si="12"/>
        <v>1</v>
      </c>
    </row>
    <row r="783" spans="1:6" ht="21" x14ac:dyDescent="0.2">
      <c r="A783" s="134" t="s">
        <v>138</v>
      </c>
      <c r="B783" s="134" t="s">
        <v>218</v>
      </c>
      <c r="C783" s="134" t="s">
        <v>524</v>
      </c>
      <c r="D783" s="134" t="s">
        <v>1181</v>
      </c>
      <c r="E783" s="136">
        <v>1</v>
      </c>
      <c r="F783" s="32">
        <f t="shared" si="12"/>
        <v>1</v>
      </c>
    </row>
    <row r="784" spans="1:6" ht="21" x14ac:dyDescent="0.2">
      <c r="A784" s="134" t="s">
        <v>138</v>
      </c>
      <c r="B784" s="134" t="s">
        <v>219</v>
      </c>
      <c r="C784" s="134" t="s">
        <v>525</v>
      </c>
      <c r="D784" s="134" t="s">
        <v>1182</v>
      </c>
      <c r="E784" s="136">
        <v>15</v>
      </c>
      <c r="F784" s="32">
        <f t="shared" si="12"/>
        <v>5</v>
      </c>
    </row>
    <row r="785" spans="1:6" ht="21" x14ac:dyDescent="0.2">
      <c r="A785" s="134" t="s">
        <v>138</v>
      </c>
      <c r="B785" s="134" t="s">
        <v>219</v>
      </c>
      <c r="C785" s="134" t="s">
        <v>525</v>
      </c>
      <c r="D785" s="134" t="s">
        <v>1183</v>
      </c>
      <c r="E785" s="136">
        <v>1</v>
      </c>
      <c r="F785" s="32">
        <f t="shared" si="12"/>
        <v>1</v>
      </c>
    </row>
    <row r="786" spans="1:6" ht="21" x14ac:dyDescent="0.2">
      <c r="A786" s="134" t="s">
        <v>138</v>
      </c>
      <c r="B786" s="134" t="s">
        <v>219</v>
      </c>
      <c r="C786" s="134" t="s">
        <v>525</v>
      </c>
      <c r="D786" s="134" t="s">
        <v>1184</v>
      </c>
      <c r="E786" s="136">
        <v>1</v>
      </c>
      <c r="F786" s="32">
        <f t="shared" si="12"/>
        <v>1</v>
      </c>
    </row>
    <row r="787" spans="1:6" ht="21" x14ac:dyDescent="0.2">
      <c r="A787" s="134" t="s">
        <v>138</v>
      </c>
      <c r="B787" s="134" t="s">
        <v>219</v>
      </c>
      <c r="C787" s="134" t="s">
        <v>525</v>
      </c>
      <c r="D787" s="134" t="s">
        <v>1185</v>
      </c>
      <c r="E787" s="136">
        <v>8</v>
      </c>
      <c r="F787" s="32">
        <f t="shared" si="12"/>
        <v>5</v>
      </c>
    </row>
    <row r="788" spans="1:6" ht="21" x14ac:dyDescent="0.2">
      <c r="A788" s="134" t="s">
        <v>138</v>
      </c>
      <c r="B788" s="134" t="s">
        <v>219</v>
      </c>
      <c r="C788" s="134" t="s">
        <v>525</v>
      </c>
      <c r="D788" s="134" t="s">
        <v>1186</v>
      </c>
      <c r="E788" s="136">
        <v>6</v>
      </c>
      <c r="F788" s="32">
        <f t="shared" si="12"/>
        <v>5</v>
      </c>
    </row>
    <row r="789" spans="1:6" ht="21" x14ac:dyDescent="0.2">
      <c r="A789" s="134" t="s">
        <v>138</v>
      </c>
      <c r="B789" s="134" t="s">
        <v>219</v>
      </c>
      <c r="C789" s="134" t="s">
        <v>525</v>
      </c>
      <c r="D789" s="134" t="s">
        <v>1187</v>
      </c>
      <c r="E789" s="136">
        <v>3</v>
      </c>
      <c r="F789" s="32">
        <f t="shared" si="12"/>
        <v>3</v>
      </c>
    </row>
    <row r="790" spans="1:6" ht="21" x14ac:dyDescent="0.2">
      <c r="A790" s="134" t="s">
        <v>138</v>
      </c>
      <c r="B790" s="134" t="s">
        <v>219</v>
      </c>
      <c r="C790" s="134" t="s">
        <v>525</v>
      </c>
      <c r="D790" s="134" t="s">
        <v>1188</v>
      </c>
      <c r="E790" s="136">
        <v>2</v>
      </c>
      <c r="F790" s="32">
        <f t="shared" si="12"/>
        <v>2</v>
      </c>
    </row>
    <row r="791" spans="1:6" ht="21" x14ac:dyDescent="0.2">
      <c r="A791" s="134" t="s">
        <v>138</v>
      </c>
      <c r="B791" s="134" t="s">
        <v>220</v>
      </c>
      <c r="C791" s="134" t="s">
        <v>526</v>
      </c>
      <c r="D791" s="134" t="s">
        <v>1189</v>
      </c>
      <c r="E791" s="136">
        <v>20</v>
      </c>
      <c r="F791" s="32">
        <f t="shared" si="12"/>
        <v>5</v>
      </c>
    </row>
    <row r="792" spans="1:6" ht="21" x14ac:dyDescent="0.2">
      <c r="A792" s="134" t="s">
        <v>138</v>
      </c>
      <c r="B792" s="134" t="s">
        <v>220</v>
      </c>
      <c r="C792" s="134" t="s">
        <v>526</v>
      </c>
      <c r="D792" s="134" t="s">
        <v>1190</v>
      </c>
      <c r="E792" s="136">
        <v>11</v>
      </c>
      <c r="F792" s="32">
        <f t="shared" si="12"/>
        <v>5</v>
      </c>
    </row>
    <row r="793" spans="1:6" ht="21" x14ac:dyDescent="0.2">
      <c r="A793" s="134" t="s">
        <v>138</v>
      </c>
      <c r="B793" s="134" t="s">
        <v>220</v>
      </c>
      <c r="C793" s="134" t="s">
        <v>526</v>
      </c>
      <c r="D793" s="134" t="s">
        <v>1191</v>
      </c>
      <c r="E793" s="136">
        <v>8</v>
      </c>
      <c r="F793" s="32">
        <f t="shared" si="12"/>
        <v>5</v>
      </c>
    </row>
    <row r="794" spans="1:6" ht="21" x14ac:dyDescent="0.2">
      <c r="A794" s="134" t="s">
        <v>138</v>
      </c>
      <c r="B794" s="134" t="s">
        <v>220</v>
      </c>
      <c r="C794" s="134" t="s">
        <v>526</v>
      </c>
      <c r="D794" s="134" t="s">
        <v>1192</v>
      </c>
      <c r="E794" s="136">
        <v>8</v>
      </c>
      <c r="F794" s="32">
        <f t="shared" si="12"/>
        <v>5</v>
      </c>
    </row>
    <row r="795" spans="1:6" ht="21" x14ac:dyDescent="0.2">
      <c r="A795" s="134" t="s">
        <v>138</v>
      </c>
      <c r="B795" s="134" t="s">
        <v>220</v>
      </c>
      <c r="C795" s="134" t="s">
        <v>526</v>
      </c>
      <c r="D795" s="134" t="s">
        <v>1193</v>
      </c>
      <c r="E795" s="136">
        <v>6</v>
      </c>
      <c r="F795" s="32">
        <f t="shared" si="12"/>
        <v>5</v>
      </c>
    </row>
    <row r="796" spans="1:6" ht="21" x14ac:dyDescent="0.2">
      <c r="A796" s="134" t="s">
        <v>138</v>
      </c>
      <c r="B796" s="134" t="s">
        <v>220</v>
      </c>
      <c r="C796" s="134" t="s">
        <v>526</v>
      </c>
      <c r="D796" s="134" t="s">
        <v>1194</v>
      </c>
      <c r="E796" s="136">
        <v>9</v>
      </c>
      <c r="F796" s="32">
        <f t="shared" si="12"/>
        <v>5</v>
      </c>
    </row>
    <row r="797" spans="1:6" ht="21" x14ac:dyDescent="0.2">
      <c r="A797" s="134" t="s">
        <v>138</v>
      </c>
      <c r="B797" s="134" t="s">
        <v>220</v>
      </c>
      <c r="C797" s="134" t="s">
        <v>526</v>
      </c>
      <c r="D797" s="134" t="s">
        <v>1195</v>
      </c>
      <c r="E797" s="136">
        <v>14</v>
      </c>
      <c r="F797" s="32">
        <f t="shared" si="12"/>
        <v>5</v>
      </c>
    </row>
    <row r="798" spans="1:6" ht="21" x14ac:dyDescent="0.2">
      <c r="A798" s="134" t="s">
        <v>138</v>
      </c>
      <c r="B798" s="134" t="s">
        <v>220</v>
      </c>
      <c r="C798" s="134" t="s">
        <v>526</v>
      </c>
      <c r="D798" s="134" t="s">
        <v>1196</v>
      </c>
      <c r="E798" s="136">
        <v>6</v>
      </c>
      <c r="F798" s="32">
        <f t="shared" si="12"/>
        <v>5</v>
      </c>
    </row>
    <row r="799" spans="1:6" ht="21" x14ac:dyDescent="0.2">
      <c r="A799" s="134" t="s">
        <v>138</v>
      </c>
      <c r="B799" s="134" t="s">
        <v>220</v>
      </c>
      <c r="C799" s="134" t="s">
        <v>526</v>
      </c>
      <c r="D799" s="134" t="s">
        <v>1197</v>
      </c>
      <c r="E799" s="136">
        <v>9</v>
      </c>
      <c r="F799" s="32">
        <f t="shared" si="12"/>
        <v>5</v>
      </c>
    </row>
    <row r="800" spans="1:6" ht="21" x14ac:dyDescent="0.2">
      <c r="A800" s="134" t="s">
        <v>138</v>
      </c>
      <c r="B800" s="134" t="s">
        <v>220</v>
      </c>
      <c r="C800" s="134" t="s">
        <v>526</v>
      </c>
      <c r="D800" s="134" t="s">
        <v>1198</v>
      </c>
      <c r="E800" s="136">
        <v>17</v>
      </c>
      <c r="F800" s="32">
        <f t="shared" si="12"/>
        <v>5</v>
      </c>
    </row>
    <row r="801" spans="1:6" ht="21" x14ac:dyDescent="0.2">
      <c r="A801" s="134" t="s">
        <v>138</v>
      </c>
      <c r="B801" s="134" t="s">
        <v>220</v>
      </c>
      <c r="C801" s="134" t="s">
        <v>526</v>
      </c>
      <c r="D801" s="134" t="s">
        <v>1199</v>
      </c>
      <c r="E801" s="136">
        <v>7</v>
      </c>
      <c r="F801" s="32">
        <f t="shared" si="12"/>
        <v>5</v>
      </c>
    </row>
    <row r="802" spans="1:6" ht="21" x14ac:dyDescent="0.2">
      <c r="A802" s="134" t="s">
        <v>138</v>
      </c>
      <c r="B802" s="134" t="s">
        <v>220</v>
      </c>
      <c r="C802" s="134" t="s">
        <v>526</v>
      </c>
      <c r="D802" s="134" t="s">
        <v>1200</v>
      </c>
      <c r="E802" s="136">
        <v>12</v>
      </c>
      <c r="F802" s="32">
        <f t="shared" si="12"/>
        <v>5</v>
      </c>
    </row>
    <row r="803" spans="1:6" ht="21" x14ac:dyDescent="0.2">
      <c r="A803" s="134" t="s">
        <v>138</v>
      </c>
      <c r="B803" s="134" t="s">
        <v>220</v>
      </c>
      <c r="C803" s="134" t="s">
        <v>526</v>
      </c>
      <c r="D803" s="134" t="s">
        <v>1201</v>
      </c>
      <c r="E803" s="136">
        <v>17</v>
      </c>
      <c r="F803" s="32">
        <f t="shared" si="12"/>
        <v>5</v>
      </c>
    </row>
    <row r="804" spans="1:6" ht="21" x14ac:dyDescent="0.2">
      <c r="A804" s="134" t="s">
        <v>138</v>
      </c>
      <c r="B804" s="134" t="s">
        <v>220</v>
      </c>
      <c r="C804" s="134" t="s">
        <v>526</v>
      </c>
      <c r="D804" s="134" t="s">
        <v>1202</v>
      </c>
      <c r="E804" s="136">
        <v>8</v>
      </c>
      <c r="F804" s="32">
        <f t="shared" si="12"/>
        <v>5</v>
      </c>
    </row>
    <row r="805" spans="1:6" ht="21" x14ac:dyDescent="0.2">
      <c r="A805" s="134" t="s">
        <v>138</v>
      </c>
      <c r="B805" s="134" t="s">
        <v>220</v>
      </c>
      <c r="C805" s="134" t="s">
        <v>526</v>
      </c>
      <c r="D805" s="134" t="s">
        <v>1203</v>
      </c>
      <c r="E805" s="136">
        <v>5</v>
      </c>
      <c r="F805" s="32">
        <f t="shared" si="12"/>
        <v>5</v>
      </c>
    </row>
    <row r="806" spans="1:6" ht="21" x14ac:dyDescent="0.2">
      <c r="A806" s="134" t="s">
        <v>138</v>
      </c>
      <c r="B806" s="134" t="s">
        <v>221</v>
      </c>
      <c r="C806" s="134" t="s">
        <v>527</v>
      </c>
      <c r="D806" s="134" t="s">
        <v>1204</v>
      </c>
      <c r="E806" s="136">
        <v>11</v>
      </c>
      <c r="F806" s="32">
        <f t="shared" si="12"/>
        <v>5</v>
      </c>
    </row>
    <row r="807" spans="1:6" ht="21" x14ac:dyDescent="0.2">
      <c r="A807" s="134" t="s">
        <v>138</v>
      </c>
      <c r="B807" s="134" t="s">
        <v>221</v>
      </c>
      <c r="C807" s="134" t="s">
        <v>527</v>
      </c>
      <c r="D807" s="134" t="s">
        <v>1205</v>
      </c>
      <c r="E807" s="136">
        <v>10</v>
      </c>
      <c r="F807" s="32">
        <f t="shared" si="12"/>
        <v>5</v>
      </c>
    </row>
    <row r="808" spans="1:6" ht="21" x14ac:dyDescent="0.2">
      <c r="A808" s="134" t="s">
        <v>138</v>
      </c>
      <c r="B808" s="134" t="s">
        <v>221</v>
      </c>
      <c r="C808" s="134" t="s">
        <v>527</v>
      </c>
      <c r="D808" s="134" t="s">
        <v>1206</v>
      </c>
      <c r="E808" s="136">
        <v>11</v>
      </c>
      <c r="F808" s="32">
        <f t="shared" si="12"/>
        <v>5</v>
      </c>
    </row>
    <row r="809" spans="1:6" ht="21" x14ac:dyDescent="0.2">
      <c r="A809" s="134" t="s">
        <v>138</v>
      </c>
      <c r="B809" s="134" t="s">
        <v>221</v>
      </c>
      <c r="C809" s="134" t="s">
        <v>527</v>
      </c>
      <c r="D809" s="134" t="s">
        <v>1207</v>
      </c>
      <c r="E809" s="136">
        <v>10</v>
      </c>
      <c r="F809" s="32">
        <f t="shared" si="12"/>
        <v>5</v>
      </c>
    </row>
    <row r="810" spans="1:6" ht="21" x14ac:dyDescent="0.2">
      <c r="A810" s="134" t="s">
        <v>138</v>
      </c>
      <c r="B810" s="134" t="s">
        <v>221</v>
      </c>
      <c r="C810" s="134" t="s">
        <v>527</v>
      </c>
      <c r="D810" s="134" t="s">
        <v>1208</v>
      </c>
      <c r="E810" s="136">
        <v>10</v>
      </c>
      <c r="F810" s="32">
        <f t="shared" si="12"/>
        <v>5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F0EE-D69B-43D5-823C-1BAC9655890C}">
  <sheetPr>
    <tabColor rgb="FFFF0000"/>
  </sheetPr>
  <dimension ref="A1:AN22"/>
  <sheetViews>
    <sheetView tabSelected="1" zoomScale="90" zoomScaleNormal="90" workbookViewId="0">
      <selection activeCell="AS4" sqref="AS4"/>
    </sheetView>
  </sheetViews>
  <sheetFormatPr defaultRowHeight="21" x14ac:dyDescent="0.2"/>
  <cols>
    <col min="1" max="1" width="33" style="233" customWidth="1"/>
    <col min="2" max="2" width="14.5703125" style="244" bestFit="1" customWidth="1"/>
    <col min="3" max="3" width="17.28515625" style="233" customWidth="1"/>
    <col min="4" max="36" width="0" style="233" hidden="1" customWidth="1"/>
    <col min="37" max="38" width="15.7109375" style="233" bestFit="1" customWidth="1"/>
    <col min="39" max="39" width="16.85546875" style="233" bestFit="1" customWidth="1"/>
    <col min="40" max="40" width="15.7109375" style="243" bestFit="1" customWidth="1"/>
    <col min="41" max="16384" width="9.140625" style="233"/>
  </cols>
  <sheetData>
    <row r="1" spans="1:40" ht="26.25" x14ac:dyDescent="0.2">
      <c r="A1" s="248" t="s">
        <v>1302</v>
      </c>
    </row>
    <row r="2" spans="1:40" ht="26.25" x14ac:dyDescent="0.2">
      <c r="A2" s="248" t="s">
        <v>1303</v>
      </c>
    </row>
    <row r="3" spans="1:40" ht="26.25" x14ac:dyDescent="0.2">
      <c r="A3" s="248"/>
    </row>
    <row r="4" spans="1:40" s="101" customFormat="1" ht="128.25" customHeight="1" x14ac:dyDescent="0.2">
      <c r="A4" s="253" t="s">
        <v>144</v>
      </c>
      <c r="B4" s="245" t="s">
        <v>1282</v>
      </c>
      <c r="C4" s="242" t="s">
        <v>1300</v>
      </c>
      <c r="D4" s="242" t="s">
        <v>260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 t="s">
        <v>546</v>
      </c>
      <c r="AK4" s="242" t="s">
        <v>1285</v>
      </c>
      <c r="AL4" s="242" t="s">
        <v>1286</v>
      </c>
      <c r="AM4" s="242" t="s">
        <v>1278</v>
      </c>
      <c r="AN4" s="250" t="s">
        <v>1279</v>
      </c>
    </row>
    <row r="5" spans="1:40" x14ac:dyDescent="0.2">
      <c r="A5" s="235" t="s">
        <v>53</v>
      </c>
      <c r="B5" s="246">
        <v>116392</v>
      </c>
      <c r="C5" s="236">
        <v>699204.53035115229</v>
      </c>
      <c r="D5" s="236">
        <v>2</v>
      </c>
      <c r="E5" s="236">
        <v>16744.073566084789</v>
      </c>
      <c r="F5" s="236" t="s">
        <v>1287</v>
      </c>
      <c r="G5" s="236">
        <v>60818.600543478264</v>
      </c>
      <c r="H5" s="236" t="s">
        <v>1290</v>
      </c>
      <c r="I5" s="236">
        <v>16955.488636363636</v>
      </c>
      <c r="J5" s="236" t="s">
        <v>1287</v>
      </c>
      <c r="K5" s="236">
        <v>53120.043512658231</v>
      </c>
      <c r="L5" s="236" t="s">
        <v>1289</v>
      </c>
      <c r="M5" s="236">
        <v>37863.008458646618</v>
      </c>
      <c r="N5" s="236">
        <v>0.5</v>
      </c>
      <c r="O5" s="236">
        <v>9024.6955645161288</v>
      </c>
      <c r="P5" s="236">
        <v>0</v>
      </c>
      <c r="Q5" s="236">
        <v>0</v>
      </c>
      <c r="R5" s="236">
        <v>4</v>
      </c>
      <c r="S5" s="236">
        <v>37827.456338028169</v>
      </c>
      <c r="T5" s="236" t="s">
        <v>1290</v>
      </c>
      <c r="U5" s="236">
        <v>23725.701413427563</v>
      </c>
      <c r="V5" s="236">
        <v>3</v>
      </c>
      <c r="W5" s="236">
        <v>44762.49</v>
      </c>
      <c r="X5" s="236">
        <v>3</v>
      </c>
      <c r="Y5" s="236">
        <v>33021.509016393444</v>
      </c>
      <c r="Z5" s="236">
        <v>2.7619047619047619</v>
      </c>
      <c r="AA5" s="236">
        <v>17821.92154139901</v>
      </c>
      <c r="AB5" s="236">
        <v>3.3333333333333335</v>
      </c>
      <c r="AC5" s="236">
        <v>22751.828676635698</v>
      </c>
      <c r="AD5" s="236">
        <v>5</v>
      </c>
      <c r="AE5" s="236">
        <v>30519.879545454547</v>
      </c>
      <c r="AF5" s="236" t="s">
        <v>1287</v>
      </c>
      <c r="AG5" s="236">
        <v>44882.175802139034</v>
      </c>
      <c r="AH5" s="236">
        <v>5</v>
      </c>
      <c r="AI5" s="236">
        <v>45285.792491007196</v>
      </c>
      <c r="AJ5" s="236">
        <v>50.595238095238095</v>
      </c>
      <c r="AK5" s="236">
        <v>495124.66510623239</v>
      </c>
      <c r="AL5" s="236">
        <v>1194329.1954573847</v>
      </c>
      <c r="AM5" s="236">
        <v>9311360</v>
      </c>
      <c r="AN5" s="251">
        <v>775515.53</v>
      </c>
    </row>
    <row r="6" spans="1:40" x14ac:dyDescent="0.2">
      <c r="A6" s="235" t="s">
        <v>54</v>
      </c>
      <c r="B6" s="246">
        <v>59581</v>
      </c>
      <c r="C6" s="236">
        <v>334569.52067918598</v>
      </c>
      <c r="D6" s="236">
        <v>2</v>
      </c>
      <c r="E6" s="236">
        <v>16744.073566084789</v>
      </c>
      <c r="F6" s="236" t="s">
        <v>1288</v>
      </c>
      <c r="G6" s="236">
        <v>12163.720108695652</v>
      </c>
      <c r="H6" s="236" t="s">
        <v>1290</v>
      </c>
      <c r="I6" s="236">
        <v>16955.488636363636</v>
      </c>
      <c r="J6" s="236" t="s">
        <v>1288</v>
      </c>
      <c r="K6" s="236">
        <v>10624.008702531646</v>
      </c>
      <c r="L6" s="236" t="s">
        <v>1288</v>
      </c>
      <c r="M6" s="236">
        <v>12621.002819548872</v>
      </c>
      <c r="N6" s="236">
        <v>0</v>
      </c>
      <c r="O6" s="236">
        <v>0</v>
      </c>
      <c r="P6" s="236">
        <v>0</v>
      </c>
      <c r="Q6" s="236">
        <v>0</v>
      </c>
      <c r="R6" s="236">
        <v>1</v>
      </c>
      <c r="S6" s="236">
        <v>9456.8640845070422</v>
      </c>
      <c r="T6" s="236" t="s">
        <v>1289</v>
      </c>
      <c r="U6" s="236">
        <v>35588.552120141343</v>
      </c>
      <c r="V6" s="236">
        <v>3</v>
      </c>
      <c r="W6" s="236">
        <v>44762.49</v>
      </c>
      <c r="X6" s="236">
        <v>9</v>
      </c>
      <c r="Y6" s="236">
        <v>99064.527049180324</v>
      </c>
      <c r="Z6" s="236">
        <v>4.5882352941176467</v>
      </c>
      <c r="AA6" s="236">
        <v>29606.802722932633</v>
      </c>
      <c r="AB6" s="236">
        <v>4.7058823529411766</v>
      </c>
      <c r="AC6" s="236">
        <v>32120.228719956285</v>
      </c>
      <c r="AD6" s="236">
        <v>5</v>
      </c>
      <c r="AE6" s="236">
        <v>30519.879545454547</v>
      </c>
      <c r="AF6" s="236" t="s">
        <v>1287</v>
      </c>
      <c r="AG6" s="236">
        <v>44882.175802139034</v>
      </c>
      <c r="AH6" s="236">
        <v>5</v>
      </c>
      <c r="AI6" s="236">
        <v>45285.792491007196</v>
      </c>
      <c r="AJ6" s="236">
        <v>47.294117647058826</v>
      </c>
      <c r="AK6" s="236">
        <v>440395.606368543</v>
      </c>
      <c r="AL6" s="236">
        <v>774965.12704772898</v>
      </c>
      <c r="AM6" s="236">
        <v>4766480</v>
      </c>
      <c r="AN6" s="251">
        <v>513992.84</v>
      </c>
    </row>
    <row r="7" spans="1:40" x14ac:dyDescent="0.2">
      <c r="A7" s="235" t="s">
        <v>55</v>
      </c>
      <c r="B7" s="246">
        <v>29187</v>
      </c>
      <c r="C7" s="236">
        <v>201343.23825482908</v>
      </c>
      <c r="D7" s="236">
        <v>2</v>
      </c>
      <c r="E7" s="236">
        <v>16744.073566084789</v>
      </c>
      <c r="F7" s="236" t="s">
        <v>1289</v>
      </c>
      <c r="G7" s="236">
        <v>36491.16032608696</v>
      </c>
      <c r="H7" s="236" t="s">
        <v>1290</v>
      </c>
      <c r="I7" s="236">
        <v>16955.488636363636</v>
      </c>
      <c r="J7" s="236" t="s">
        <v>1290</v>
      </c>
      <c r="K7" s="236">
        <v>21248.017405063292</v>
      </c>
      <c r="L7" s="236" t="s">
        <v>1288</v>
      </c>
      <c r="M7" s="236">
        <v>12621.002819548872</v>
      </c>
      <c r="N7" s="236">
        <v>1.5</v>
      </c>
      <c r="O7" s="236">
        <v>27074.086693548386</v>
      </c>
      <c r="P7" s="236">
        <v>0.5</v>
      </c>
      <c r="Q7" s="236">
        <v>10426.045807453416</v>
      </c>
      <c r="R7" s="236">
        <v>5</v>
      </c>
      <c r="S7" s="236">
        <v>47284.320422535209</v>
      </c>
      <c r="T7" s="236" t="s">
        <v>1290</v>
      </c>
      <c r="U7" s="236">
        <v>23725.701413427563</v>
      </c>
      <c r="V7" s="236">
        <v>3</v>
      </c>
      <c r="W7" s="236">
        <v>44762.49</v>
      </c>
      <c r="X7" s="236">
        <v>12</v>
      </c>
      <c r="Y7" s="236">
        <v>132086.03606557377</v>
      </c>
      <c r="Z7" s="236">
        <v>4.5</v>
      </c>
      <c r="AA7" s="236">
        <v>29037.441132107007</v>
      </c>
      <c r="AB7" s="236">
        <v>4.5999999999999996</v>
      </c>
      <c r="AC7" s="236">
        <v>31397.523573757262</v>
      </c>
      <c r="AD7" s="236">
        <v>5</v>
      </c>
      <c r="AE7" s="236">
        <v>30519.879545454547</v>
      </c>
      <c r="AF7" s="236" t="s">
        <v>1287</v>
      </c>
      <c r="AG7" s="236">
        <v>44882.175802139034</v>
      </c>
      <c r="AH7" s="236">
        <v>5</v>
      </c>
      <c r="AI7" s="236">
        <v>45285.792491007196</v>
      </c>
      <c r="AJ7" s="236">
        <v>58.1</v>
      </c>
      <c r="AK7" s="236">
        <v>570541.23570015095</v>
      </c>
      <c r="AL7" s="236">
        <v>771884.47395497991</v>
      </c>
      <c r="AM7" s="236">
        <v>2334960</v>
      </c>
      <c r="AN7" s="251">
        <v>520145.88</v>
      </c>
    </row>
    <row r="8" spans="1:40" x14ac:dyDescent="0.2">
      <c r="A8" s="235" t="s">
        <v>56</v>
      </c>
      <c r="B8" s="246">
        <v>25162</v>
      </c>
      <c r="C8" s="236">
        <v>172282.6189756683</v>
      </c>
      <c r="D8" s="236">
        <v>3</v>
      </c>
      <c r="E8" s="236">
        <v>25116.110349127182</v>
      </c>
      <c r="F8" s="236" t="s">
        <v>1287</v>
      </c>
      <c r="G8" s="236">
        <v>60818.600543478264</v>
      </c>
      <c r="H8" s="236" t="s">
        <v>1289</v>
      </c>
      <c r="I8" s="236">
        <v>25433.232954545456</v>
      </c>
      <c r="J8" s="236" t="s">
        <v>1290</v>
      </c>
      <c r="K8" s="236">
        <v>21248.017405063292</v>
      </c>
      <c r="L8" s="236" t="s">
        <v>1288</v>
      </c>
      <c r="M8" s="236">
        <v>12621.002819548872</v>
      </c>
      <c r="N8" s="236">
        <v>0.5</v>
      </c>
      <c r="O8" s="236">
        <v>9024.6955645161288</v>
      </c>
      <c r="P8" s="236">
        <v>0</v>
      </c>
      <c r="Q8" s="236">
        <v>0</v>
      </c>
      <c r="R8" s="236">
        <v>5</v>
      </c>
      <c r="S8" s="236">
        <v>47284.320422535209</v>
      </c>
      <c r="T8" s="236" t="s">
        <v>1290</v>
      </c>
      <c r="U8" s="236">
        <v>23725.701413427563</v>
      </c>
      <c r="V8" s="236">
        <v>3</v>
      </c>
      <c r="W8" s="236">
        <v>44762.49</v>
      </c>
      <c r="X8" s="236">
        <v>12</v>
      </c>
      <c r="Y8" s="236">
        <v>132086.03606557377</v>
      </c>
      <c r="Z8" s="236">
        <v>2.3333333333333335</v>
      </c>
      <c r="AA8" s="236">
        <v>15056.450957388821</v>
      </c>
      <c r="AB8" s="236">
        <v>3.8333333333333335</v>
      </c>
      <c r="AC8" s="236">
        <v>26164.602978131054</v>
      </c>
      <c r="AD8" s="236">
        <v>5</v>
      </c>
      <c r="AE8" s="236">
        <v>30519.879545454547</v>
      </c>
      <c r="AF8" s="236" t="s">
        <v>1287</v>
      </c>
      <c r="AG8" s="236">
        <v>44882.175802139034</v>
      </c>
      <c r="AH8" s="236">
        <v>5</v>
      </c>
      <c r="AI8" s="236">
        <v>45285.792491007196</v>
      </c>
      <c r="AJ8" s="236">
        <v>57.666666666666664</v>
      </c>
      <c r="AK8" s="236">
        <v>564029.10931193642</v>
      </c>
      <c r="AL8" s="236">
        <v>736311.72828760464</v>
      </c>
      <c r="AM8" s="236">
        <v>2012960</v>
      </c>
      <c r="AN8" s="251">
        <v>497847.8</v>
      </c>
    </row>
    <row r="9" spans="1:40" x14ac:dyDescent="0.2">
      <c r="A9" s="235" t="s">
        <v>57</v>
      </c>
      <c r="B9" s="246">
        <v>19747</v>
      </c>
      <c r="C9" s="236">
        <v>130381.29590485719</v>
      </c>
      <c r="D9" s="236">
        <v>3</v>
      </c>
      <c r="E9" s="236">
        <v>25116.110349127182</v>
      </c>
      <c r="F9" s="236" t="s">
        <v>1289</v>
      </c>
      <c r="G9" s="236">
        <v>36491.16032608696</v>
      </c>
      <c r="H9" s="236" t="s">
        <v>1289</v>
      </c>
      <c r="I9" s="236">
        <v>25433.232954545456</v>
      </c>
      <c r="J9" s="236" t="s">
        <v>1288</v>
      </c>
      <c r="K9" s="236">
        <v>10624.008702531646</v>
      </c>
      <c r="L9" s="236" t="s">
        <v>1287</v>
      </c>
      <c r="M9" s="236">
        <v>63105.014097744359</v>
      </c>
      <c r="N9" s="236">
        <v>0.5</v>
      </c>
      <c r="O9" s="236">
        <v>9024.6955645161288</v>
      </c>
      <c r="P9" s="236">
        <v>0.5</v>
      </c>
      <c r="Q9" s="236">
        <v>10426.045807453416</v>
      </c>
      <c r="R9" s="236">
        <v>2</v>
      </c>
      <c r="S9" s="236">
        <v>18913.728169014084</v>
      </c>
      <c r="T9" s="236" t="s">
        <v>1290</v>
      </c>
      <c r="U9" s="236">
        <v>23725.701413427563</v>
      </c>
      <c r="V9" s="236">
        <v>3</v>
      </c>
      <c r="W9" s="236">
        <v>44762.49</v>
      </c>
      <c r="X9" s="236">
        <v>12</v>
      </c>
      <c r="Y9" s="236">
        <v>132086.03606557377</v>
      </c>
      <c r="Z9" s="236">
        <v>2.347826086956522</v>
      </c>
      <c r="AA9" s="236">
        <v>15149.9692863167</v>
      </c>
      <c r="AB9" s="236">
        <v>3.2608695652173911</v>
      </c>
      <c r="AC9" s="236">
        <v>22257.223705404485</v>
      </c>
      <c r="AD9" s="236">
        <v>5</v>
      </c>
      <c r="AE9" s="236">
        <v>30519.879545454547</v>
      </c>
      <c r="AF9" s="236" t="s">
        <v>1287</v>
      </c>
      <c r="AG9" s="236">
        <v>44882.175802139034</v>
      </c>
      <c r="AH9" s="236">
        <v>5</v>
      </c>
      <c r="AI9" s="236">
        <v>45285.792491007196</v>
      </c>
      <c r="AJ9" s="236">
        <v>55.608695652173914</v>
      </c>
      <c r="AK9" s="236">
        <v>557803.2642803425</v>
      </c>
      <c r="AL9" s="236">
        <v>688184.5601851996</v>
      </c>
      <c r="AM9" s="236">
        <v>1579760</v>
      </c>
      <c r="AN9" s="251">
        <v>466583.02</v>
      </c>
    </row>
    <row r="10" spans="1:40" x14ac:dyDescent="0.2">
      <c r="A10" s="235" t="s">
        <v>58</v>
      </c>
      <c r="B10" s="246">
        <v>17905</v>
      </c>
      <c r="C10" s="236">
        <v>110946.16040316194</v>
      </c>
      <c r="D10" s="236">
        <v>3</v>
      </c>
      <c r="E10" s="236">
        <v>25116.110349127182</v>
      </c>
      <c r="F10" s="236" t="s">
        <v>1287</v>
      </c>
      <c r="G10" s="236">
        <v>60818.600543478264</v>
      </c>
      <c r="H10" s="236" t="s">
        <v>1290</v>
      </c>
      <c r="I10" s="236">
        <v>16955.488636363636</v>
      </c>
      <c r="J10" s="236" t="s">
        <v>1289</v>
      </c>
      <c r="K10" s="236">
        <v>31872.026107594938</v>
      </c>
      <c r="L10" s="236" t="s">
        <v>1289</v>
      </c>
      <c r="M10" s="236">
        <v>37863.008458646618</v>
      </c>
      <c r="N10" s="236">
        <v>0.5</v>
      </c>
      <c r="O10" s="236">
        <v>9024.6955645161288</v>
      </c>
      <c r="P10" s="236">
        <v>0</v>
      </c>
      <c r="Q10" s="236">
        <v>0</v>
      </c>
      <c r="R10" s="236">
        <v>5</v>
      </c>
      <c r="S10" s="236">
        <v>47284.320422535209</v>
      </c>
      <c r="T10" s="236" t="s">
        <v>1290</v>
      </c>
      <c r="U10" s="236">
        <v>23725.701413427563</v>
      </c>
      <c r="V10" s="236">
        <v>3</v>
      </c>
      <c r="W10" s="236">
        <v>44762.49</v>
      </c>
      <c r="X10" s="236">
        <v>9</v>
      </c>
      <c r="Y10" s="236">
        <v>99064.527049180324</v>
      </c>
      <c r="Z10" s="236">
        <v>4.6875</v>
      </c>
      <c r="AA10" s="236">
        <v>30247.334512611465</v>
      </c>
      <c r="AB10" s="236">
        <v>2</v>
      </c>
      <c r="AC10" s="236">
        <v>13651.097205981419</v>
      </c>
      <c r="AD10" s="236">
        <v>0</v>
      </c>
      <c r="AE10" s="236">
        <v>0</v>
      </c>
      <c r="AF10" s="236" t="s">
        <v>1287</v>
      </c>
      <c r="AG10" s="236">
        <v>44882.175802139034</v>
      </c>
      <c r="AH10" s="236">
        <v>5</v>
      </c>
      <c r="AI10" s="236">
        <v>45285.792491007196</v>
      </c>
      <c r="AJ10" s="236">
        <v>52.1875</v>
      </c>
      <c r="AK10" s="236">
        <v>530553.36855660903</v>
      </c>
      <c r="AL10" s="236">
        <v>641499.5289597708</v>
      </c>
      <c r="AM10" s="236">
        <v>1432400</v>
      </c>
      <c r="AN10" s="251">
        <v>435192.8</v>
      </c>
    </row>
    <row r="11" spans="1:40" x14ac:dyDescent="0.2">
      <c r="A11" s="235" t="s">
        <v>59</v>
      </c>
      <c r="B11" s="246">
        <v>54197</v>
      </c>
      <c r="C11" s="236">
        <v>329971.09810800682</v>
      </c>
      <c r="D11" s="236">
        <v>2</v>
      </c>
      <c r="E11" s="236">
        <v>16744.073566084789</v>
      </c>
      <c r="F11" s="236" t="s">
        <v>1289</v>
      </c>
      <c r="G11" s="236">
        <v>36491.16032608696</v>
      </c>
      <c r="H11" s="236" t="s">
        <v>1290</v>
      </c>
      <c r="I11" s="236">
        <v>16955.488636363636</v>
      </c>
      <c r="J11" s="236" t="s">
        <v>1290</v>
      </c>
      <c r="K11" s="236">
        <v>21248.017405063292</v>
      </c>
      <c r="L11" s="236" t="s">
        <v>1288</v>
      </c>
      <c r="M11" s="236">
        <v>12621.002819548872</v>
      </c>
      <c r="N11" s="236">
        <v>0</v>
      </c>
      <c r="O11" s="236">
        <v>0</v>
      </c>
      <c r="P11" s="236">
        <v>0</v>
      </c>
      <c r="Q11" s="236">
        <v>0</v>
      </c>
      <c r="R11" s="236">
        <v>4</v>
      </c>
      <c r="S11" s="236">
        <v>37827.456338028169</v>
      </c>
      <c r="T11" s="236" t="s">
        <v>1289</v>
      </c>
      <c r="U11" s="236">
        <v>35588.552120141343</v>
      </c>
      <c r="V11" s="236">
        <v>3</v>
      </c>
      <c r="W11" s="236">
        <v>44762.49</v>
      </c>
      <c r="X11" s="236">
        <v>9</v>
      </c>
      <c r="Y11" s="236">
        <v>99064.527049180324</v>
      </c>
      <c r="Z11" s="236">
        <v>4</v>
      </c>
      <c r="AA11" s="236">
        <v>25811.058784095116</v>
      </c>
      <c r="AB11" s="236">
        <v>3.2777777777777777</v>
      </c>
      <c r="AC11" s="236">
        <v>22372.631532025105</v>
      </c>
      <c r="AD11" s="236">
        <v>5</v>
      </c>
      <c r="AE11" s="236">
        <v>30519.879545454547</v>
      </c>
      <c r="AF11" s="236" t="s">
        <v>1287</v>
      </c>
      <c r="AG11" s="236">
        <v>44882.175802139034</v>
      </c>
      <c r="AH11" s="236">
        <v>5</v>
      </c>
      <c r="AI11" s="236">
        <v>45285.792491007196</v>
      </c>
      <c r="AJ11" s="236">
        <v>51.277777777777779</v>
      </c>
      <c r="AK11" s="236">
        <v>490174.30641521839</v>
      </c>
      <c r="AL11" s="236">
        <v>820145.40452322527</v>
      </c>
      <c r="AM11" s="236">
        <v>4335760</v>
      </c>
      <c r="AN11" s="251">
        <v>544872.84</v>
      </c>
    </row>
    <row r="12" spans="1:40" x14ac:dyDescent="0.2">
      <c r="A12" s="235" t="s">
        <v>60</v>
      </c>
      <c r="B12" s="246">
        <v>23009</v>
      </c>
      <c r="C12" s="236">
        <v>147684.79782449035</v>
      </c>
      <c r="D12" s="236">
        <v>3</v>
      </c>
      <c r="E12" s="236">
        <v>25116.110349127182</v>
      </c>
      <c r="F12" s="236" t="s">
        <v>1290</v>
      </c>
      <c r="G12" s="236">
        <v>24327.440217391304</v>
      </c>
      <c r="H12" s="236" t="s">
        <v>1290</v>
      </c>
      <c r="I12" s="236">
        <v>16955.488636363636</v>
      </c>
      <c r="J12" s="236" t="s">
        <v>1288</v>
      </c>
      <c r="K12" s="236">
        <v>10624.008702531646</v>
      </c>
      <c r="L12" s="236" t="s">
        <v>1289</v>
      </c>
      <c r="M12" s="236">
        <v>37863.008458646618</v>
      </c>
      <c r="N12" s="236">
        <v>1.5</v>
      </c>
      <c r="O12" s="236">
        <v>27074.086693548386</v>
      </c>
      <c r="P12" s="236">
        <v>0.5</v>
      </c>
      <c r="Q12" s="236">
        <v>10426.045807453416</v>
      </c>
      <c r="R12" s="236">
        <v>1</v>
      </c>
      <c r="S12" s="236">
        <v>9456.8640845070422</v>
      </c>
      <c r="T12" s="236" t="s">
        <v>1288</v>
      </c>
      <c r="U12" s="236">
        <v>11862.850706713782</v>
      </c>
      <c r="V12" s="236">
        <v>3</v>
      </c>
      <c r="W12" s="236">
        <v>44762.49</v>
      </c>
      <c r="X12" s="236">
        <v>12</v>
      </c>
      <c r="Y12" s="236">
        <v>132086.03606557377</v>
      </c>
      <c r="Z12" s="236">
        <v>4.5294117647058822</v>
      </c>
      <c r="AA12" s="236">
        <v>29227.228329048881</v>
      </c>
      <c r="AB12" s="236">
        <v>4.5294117647058822</v>
      </c>
      <c r="AC12" s="236">
        <v>30915.720142957918</v>
      </c>
      <c r="AD12" s="236">
        <v>5</v>
      </c>
      <c r="AE12" s="236">
        <v>30519.879545454547</v>
      </c>
      <c r="AF12" s="236" t="s">
        <v>1287</v>
      </c>
      <c r="AG12" s="236">
        <v>44882.175802139034</v>
      </c>
      <c r="AH12" s="236">
        <v>5</v>
      </c>
      <c r="AI12" s="236">
        <v>45285.792491007196</v>
      </c>
      <c r="AJ12" s="236">
        <v>54.058823529411768</v>
      </c>
      <c r="AK12" s="236">
        <v>531385.22603246442</v>
      </c>
      <c r="AL12" s="236">
        <v>679070.02385695453</v>
      </c>
      <c r="AM12" s="236">
        <v>1840720</v>
      </c>
      <c r="AN12" s="251">
        <v>459797.05</v>
      </c>
    </row>
    <row r="13" spans="1:40" x14ac:dyDescent="0.2">
      <c r="A13" s="235" t="s">
        <v>61</v>
      </c>
      <c r="B13" s="246">
        <v>26511</v>
      </c>
      <c r="C13" s="236">
        <v>155812.66915982022</v>
      </c>
      <c r="D13" s="236">
        <v>3</v>
      </c>
      <c r="E13" s="236">
        <v>25116.110349127182</v>
      </c>
      <c r="F13" s="236" t="s">
        <v>1291</v>
      </c>
      <c r="G13" s="236">
        <v>48654.880434782608</v>
      </c>
      <c r="H13" s="236" t="s">
        <v>1289</v>
      </c>
      <c r="I13" s="236">
        <v>25433.232954545456</v>
      </c>
      <c r="J13" s="236" t="s">
        <v>1290</v>
      </c>
      <c r="K13" s="236">
        <v>21248.017405063292</v>
      </c>
      <c r="L13" s="236" t="s">
        <v>1289</v>
      </c>
      <c r="M13" s="236">
        <v>37863.008458646618</v>
      </c>
      <c r="N13" s="236">
        <v>1.5</v>
      </c>
      <c r="O13" s="236">
        <v>27074.086693548386</v>
      </c>
      <c r="P13" s="236">
        <v>0</v>
      </c>
      <c r="Q13" s="236">
        <v>0</v>
      </c>
      <c r="R13" s="236">
        <v>1</v>
      </c>
      <c r="S13" s="236">
        <v>9456.8640845070422</v>
      </c>
      <c r="T13" s="236" t="s">
        <v>1287</v>
      </c>
      <c r="U13" s="236">
        <v>59314.253533568903</v>
      </c>
      <c r="V13" s="236">
        <v>3</v>
      </c>
      <c r="W13" s="236">
        <v>44762.49</v>
      </c>
      <c r="X13" s="236">
        <v>3</v>
      </c>
      <c r="Y13" s="236">
        <v>33021.509016393444</v>
      </c>
      <c r="Z13" s="236">
        <v>5</v>
      </c>
      <c r="AA13" s="236">
        <v>32263.823480118896</v>
      </c>
      <c r="AB13" s="236">
        <v>5</v>
      </c>
      <c r="AC13" s="236">
        <v>34127.74301495355</v>
      </c>
      <c r="AD13" s="236">
        <v>5</v>
      </c>
      <c r="AE13" s="236">
        <v>30519.879545454547</v>
      </c>
      <c r="AF13" s="236" t="s">
        <v>1291</v>
      </c>
      <c r="AG13" s="236">
        <v>35905.740641711229</v>
      </c>
      <c r="AH13" s="236">
        <v>2</v>
      </c>
      <c r="AI13" s="236">
        <v>18114.316996402878</v>
      </c>
      <c r="AJ13" s="236">
        <v>49.5</v>
      </c>
      <c r="AK13" s="236">
        <v>482875.95660882408</v>
      </c>
      <c r="AL13" s="236">
        <v>638688.62576864427</v>
      </c>
      <c r="AM13" s="236">
        <v>2120880</v>
      </c>
      <c r="AN13" s="251">
        <v>431452.76</v>
      </c>
    </row>
    <row r="14" spans="1:40" x14ac:dyDescent="0.2">
      <c r="A14" s="235" t="s">
        <v>62</v>
      </c>
      <c r="B14" s="246">
        <v>21594</v>
      </c>
      <c r="C14" s="236">
        <v>149668.85950999879</v>
      </c>
      <c r="D14" s="236">
        <v>4</v>
      </c>
      <c r="E14" s="236">
        <v>33488.147132169579</v>
      </c>
      <c r="F14" s="236" t="s">
        <v>1291</v>
      </c>
      <c r="G14" s="236">
        <v>48654.880434782608</v>
      </c>
      <c r="H14" s="236" t="s">
        <v>1291</v>
      </c>
      <c r="I14" s="236">
        <v>33910.977272727272</v>
      </c>
      <c r="J14" s="236" t="s">
        <v>1291</v>
      </c>
      <c r="K14" s="236">
        <v>42496.034810126584</v>
      </c>
      <c r="L14" s="236" t="s">
        <v>1287</v>
      </c>
      <c r="M14" s="236">
        <v>63105.014097744359</v>
      </c>
      <c r="N14" s="236">
        <v>0.5</v>
      </c>
      <c r="O14" s="236">
        <v>9024.6955645161288</v>
      </c>
      <c r="P14" s="236">
        <v>0.5</v>
      </c>
      <c r="Q14" s="236">
        <v>10426.045807453416</v>
      </c>
      <c r="R14" s="236">
        <v>2</v>
      </c>
      <c r="S14" s="236">
        <v>18913.728169014084</v>
      </c>
      <c r="T14" s="236" t="s">
        <v>1290</v>
      </c>
      <c r="U14" s="236">
        <v>23725.701413427563</v>
      </c>
      <c r="V14" s="236">
        <v>3</v>
      </c>
      <c r="W14" s="236">
        <v>44762.49</v>
      </c>
      <c r="X14" s="236">
        <v>12</v>
      </c>
      <c r="Y14" s="236">
        <v>132086.03606557377</v>
      </c>
      <c r="Z14" s="236">
        <v>3.5</v>
      </c>
      <c r="AA14" s="236">
        <v>22584.676436083228</v>
      </c>
      <c r="AB14" s="236">
        <v>3.875</v>
      </c>
      <c r="AC14" s="236">
        <v>26449.000836588999</v>
      </c>
      <c r="AD14" s="236">
        <v>5</v>
      </c>
      <c r="AE14" s="236">
        <v>30519.879545454547</v>
      </c>
      <c r="AF14" s="236" t="s">
        <v>1289</v>
      </c>
      <c r="AG14" s="236">
        <v>26929.305481283423</v>
      </c>
      <c r="AH14" s="236">
        <v>2</v>
      </c>
      <c r="AI14" s="236">
        <v>18114.316996402878</v>
      </c>
      <c r="AJ14" s="236">
        <v>58.375</v>
      </c>
      <c r="AK14" s="236">
        <v>585190.93006334861</v>
      </c>
      <c r="AL14" s="236">
        <v>734859.78957334731</v>
      </c>
      <c r="AM14" s="236">
        <v>1727520</v>
      </c>
      <c r="AN14" s="251">
        <v>497478.95</v>
      </c>
    </row>
    <row r="15" spans="1:40" x14ac:dyDescent="0.2">
      <c r="A15" s="235" t="s">
        <v>63</v>
      </c>
      <c r="B15" s="246">
        <v>23411</v>
      </c>
      <c r="C15" s="236">
        <v>148314.62902149698</v>
      </c>
      <c r="D15" s="236">
        <v>3</v>
      </c>
      <c r="E15" s="236">
        <v>25116.110349127182</v>
      </c>
      <c r="F15" s="236" t="s">
        <v>1288</v>
      </c>
      <c r="G15" s="236">
        <v>12163.720108695652</v>
      </c>
      <c r="H15" s="236" t="s">
        <v>1289</v>
      </c>
      <c r="I15" s="236">
        <v>25433.232954545456</v>
      </c>
      <c r="J15" s="236" t="s">
        <v>1288</v>
      </c>
      <c r="K15" s="236">
        <v>10624.008702531646</v>
      </c>
      <c r="L15" s="236" t="s">
        <v>1288</v>
      </c>
      <c r="M15" s="236">
        <v>12621.002819548872</v>
      </c>
      <c r="N15" s="236">
        <v>0</v>
      </c>
      <c r="O15" s="236">
        <v>0</v>
      </c>
      <c r="P15" s="236">
        <v>0.5</v>
      </c>
      <c r="Q15" s="236">
        <v>10426.045807453416</v>
      </c>
      <c r="R15" s="236">
        <v>4</v>
      </c>
      <c r="S15" s="236">
        <v>37827.456338028169</v>
      </c>
      <c r="T15" s="236" t="s">
        <v>1289</v>
      </c>
      <c r="U15" s="236">
        <v>35588.552120141343</v>
      </c>
      <c r="V15" s="236">
        <v>3</v>
      </c>
      <c r="W15" s="236">
        <v>44762.49</v>
      </c>
      <c r="X15" s="236">
        <v>9</v>
      </c>
      <c r="Y15" s="236">
        <v>99064.527049180324</v>
      </c>
      <c r="Z15" s="236">
        <v>5</v>
      </c>
      <c r="AA15" s="236">
        <v>32263.823480118896</v>
      </c>
      <c r="AB15" s="236">
        <v>4.8571428571428568</v>
      </c>
      <c r="AC15" s="236">
        <v>33152.664643097734</v>
      </c>
      <c r="AD15" s="236">
        <v>5</v>
      </c>
      <c r="AE15" s="236">
        <v>30519.879545454547</v>
      </c>
      <c r="AF15" s="236" t="s">
        <v>1287</v>
      </c>
      <c r="AG15" s="236">
        <v>44882.175802139034</v>
      </c>
      <c r="AH15" s="236">
        <v>5</v>
      </c>
      <c r="AI15" s="236">
        <v>45285.792491007196</v>
      </c>
      <c r="AJ15" s="236">
        <v>53.357142857142861</v>
      </c>
      <c r="AK15" s="236">
        <v>499731.48221106944</v>
      </c>
      <c r="AL15" s="236">
        <v>648046.11123256641</v>
      </c>
      <c r="AM15" s="236">
        <v>1872880</v>
      </c>
      <c r="AN15" s="251">
        <v>440108.95</v>
      </c>
    </row>
    <row r="16" spans="1:40" x14ac:dyDescent="0.2">
      <c r="A16" s="235" t="s">
        <v>64</v>
      </c>
      <c r="B16" s="246">
        <v>42051</v>
      </c>
      <c r="C16" s="236">
        <v>254634.92081451198</v>
      </c>
      <c r="D16" s="236">
        <v>3</v>
      </c>
      <c r="E16" s="236">
        <v>25116.110349127182</v>
      </c>
      <c r="F16" s="236" t="s">
        <v>1290</v>
      </c>
      <c r="G16" s="236">
        <v>24327.440217391304</v>
      </c>
      <c r="H16" s="236" t="s">
        <v>1289</v>
      </c>
      <c r="I16" s="236">
        <v>25433.232954545456</v>
      </c>
      <c r="J16" s="236" t="s">
        <v>1288</v>
      </c>
      <c r="K16" s="236">
        <v>10624.008702531646</v>
      </c>
      <c r="L16" s="236" t="s">
        <v>1288</v>
      </c>
      <c r="M16" s="236">
        <v>12621.002819548872</v>
      </c>
      <c r="N16" s="236">
        <v>0.5</v>
      </c>
      <c r="O16" s="236">
        <v>9024.6955645161288</v>
      </c>
      <c r="P16" s="236">
        <v>0</v>
      </c>
      <c r="Q16" s="236">
        <v>0</v>
      </c>
      <c r="R16" s="236">
        <v>4</v>
      </c>
      <c r="S16" s="236">
        <v>37827.456338028169</v>
      </c>
      <c r="T16" s="236" t="s">
        <v>1288</v>
      </c>
      <c r="U16" s="236">
        <v>11862.850706713782</v>
      </c>
      <c r="V16" s="236">
        <v>3</v>
      </c>
      <c r="W16" s="236">
        <v>44762.49</v>
      </c>
      <c r="X16" s="236">
        <v>12</v>
      </c>
      <c r="Y16" s="236">
        <v>132086.03606557377</v>
      </c>
      <c r="Z16" s="236">
        <v>2.9</v>
      </c>
      <c r="AA16" s="236">
        <v>18713.017618468959</v>
      </c>
      <c r="AB16" s="236">
        <v>2.6</v>
      </c>
      <c r="AC16" s="236">
        <v>17746.426367775846</v>
      </c>
      <c r="AD16" s="236">
        <v>5</v>
      </c>
      <c r="AE16" s="236">
        <v>30519.879545454547</v>
      </c>
      <c r="AF16" s="236" t="s">
        <v>1287</v>
      </c>
      <c r="AG16" s="236">
        <v>44882.175802139034</v>
      </c>
      <c r="AH16" s="236">
        <v>5</v>
      </c>
      <c r="AI16" s="236">
        <v>45285.792491007196</v>
      </c>
      <c r="AJ16" s="236">
        <v>51</v>
      </c>
      <c r="AK16" s="236">
        <v>490832.61554282182</v>
      </c>
      <c r="AL16" s="236">
        <v>745467.53635733388</v>
      </c>
      <c r="AM16" s="236">
        <v>3364080</v>
      </c>
      <c r="AN16" s="251">
        <v>498533.59</v>
      </c>
    </row>
    <row r="17" spans="1:40" x14ac:dyDescent="0.2">
      <c r="A17" s="235" t="s">
        <v>65</v>
      </c>
      <c r="B17" s="246">
        <v>11216</v>
      </c>
      <c r="C17" s="236">
        <v>79902.562906262741</v>
      </c>
      <c r="D17" s="236">
        <v>5</v>
      </c>
      <c r="E17" s="236">
        <v>41860.183915211972</v>
      </c>
      <c r="F17" s="236" t="s">
        <v>1288</v>
      </c>
      <c r="G17" s="236">
        <v>12163.720108695652</v>
      </c>
      <c r="H17" s="236" t="s">
        <v>1291</v>
      </c>
      <c r="I17" s="236">
        <v>33910.977272727272</v>
      </c>
      <c r="J17" s="236" t="s">
        <v>1288</v>
      </c>
      <c r="K17" s="236">
        <v>10624.008702531646</v>
      </c>
      <c r="L17" s="236" t="s">
        <v>1288</v>
      </c>
      <c r="M17" s="236">
        <v>12621.002819548872</v>
      </c>
      <c r="N17" s="236">
        <v>1.5</v>
      </c>
      <c r="O17" s="236">
        <v>27074.086693548386</v>
      </c>
      <c r="P17" s="236">
        <v>1.5</v>
      </c>
      <c r="Q17" s="236">
        <v>31278.137422360247</v>
      </c>
      <c r="R17" s="236">
        <v>1</v>
      </c>
      <c r="S17" s="236">
        <v>9456.8640845070422</v>
      </c>
      <c r="T17" s="236" t="s">
        <v>1291</v>
      </c>
      <c r="U17" s="236">
        <v>47451.402826855126</v>
      </c>
      <c r="V17" s="236">
        <v>3</v>
      </c>
      <c r="W17" s="236">
        <v>44762.49</v>
      </c>
      <c r="X17" s="236">
        <v>12</v>
      </c>
      <c r="Y17" s="236">
        <v>132086.03606557377</v>
      </c>
      <c r="Z17" s="236">
        <v>5</v>
      </c>
      <c r="AA17" s="236">
        <v>32263.823480118896</v>
      </c>
      <c r="AB17" s="236">
        <v>5</v>
      </c>
      <c r="AC17" s="236">
        <v>34127.74301495355</v>
      </c>
      <c r="AD17" s="236">
        <v>5</v>
      </c>
      <c r="AE17" s="236">
        <v>30519.879545454547</v>
      </c>
      <c r="AF17" s="236" t="s">
        <v>1287</v>
      </c>
      <c r="AG17" s="236">
        <v>44882.175802139034</v>
      </c>
      <c r="AH17" s="236">
        <v>5</v>
      </c>
      <c r="AI17" s="236">
        <v>45285.792491007196</v>
      </c>
      <c r="AJ17" s="236">
        <v>60</v>
      </c>
      <c r="AK17" s="236">
        <v>590368.32424523321</v>
      </c>
      <c r="AL17" s="236">
        <v>670270.8871514959</v>
      </c>
      <c r="AM17" s="236">
        <v>897280</v>
      </c>
      <c r="AN17" s="251">
        <v>458790.72</v>
      </c>
    </row>
    <row r="18" spans="1:40" x14ac:dyDescent="0.2">
      <c r="A18" s="235" t="s">
        <v>66</v>
      </c>
      <c r="B18" s="246">
        <v>30142</v>
      </c>
      <c r="C18" s="236">
        <v>173736.91118996474</v>
      </c>
      <c r="D18" s="236">
        <v>1</v>
      </c>
      <c r="E18" s="236">
        <v>8372.0367830423947</v>
      </c>
      <c r="F18" s="236" t="s">
        <v>1287</v>
      </c>
      <c r="G18" s="236">
        <v>60818.600543478264</v>
      </c>
      <c r="H18" s="236" t="s">
        <v>1288</v>
      </c>
      <c r="I18" s="236">
        <v>8477.744318181818</v>
      </c>
      <c r="J18" s="236" t="s">
        <v>1287</v>
      </c>
      <c r="K18" s="236">
        <v>53120.043512658231</v>
      </c>
      <c r="L18" s="236" t="s">
        <v>1288</v>
      </c>
      <c r="M18" s="236">
        <v>12621.002819548872</v>
      </c>
      <c r="N18" s="236">
        <v>0</v>
      </c>
      <c r="O18" s="236">
        <v>0</v>
      </c>
      <c r="P18" s="236">
        <v>0</v>
      </c>
      <c r="Q18" s="236">
        <v>0</v>
      </c>
      <c r="R18" s="236">
        <v>2</v>
      </c>
      <c r="S18" s="236">
        <v>18913.728169014084</v>
      </c>
      <c r="T18" s="236" t="s">
        <v>1288</v>
      </c>
      <c r="U18" s="236">
        <v>11862.850706713782</v>
      </c>
      <c r="V18" s="236">
        <v>3</v>
      </c>
      <c r="W18" s="236">
        <v>44762.49</v>
      </c>
      <c r="X18" s="236">
        <v>6</v>
      </c>
      <c r="Y18" s="236">
        <v>66043.018032786887</v>
      </c>
      <c r="Z18" s="236">
        <v>4</v>
      </c>
      <c r="AA18" s="236">
        <v>25811.058784095116</v>
      </c>
      <c r="AB18" s="236">
        <v>4.5454545454545459</v>
      </c>
      <c r="AC18" s="236">
        <v>31025.220922685046</v>
      </c>
      <c r="AD18" s="236">
        <v>5</v>
      </c>
      <c r="AE18" s="236">
        <v>30519.879545454547</v>
      </c>
      <c r="AF18" s="236" t="s">
        <v>1287</v>
      </c>
      <c r="AG18" s="236">
        <v>44882.175802139034</v>
      </c>
      <c r="AH18" s="236">
        <v>5</v>
      </c>
      <c r="AI18" s="236">
        <v>45285.792491007196</v>
      </c>
      <c r="AJ18" s="236">
        <v>48.545454545454547</v>
      </c>
      <c r="AK18" s="236">
        <v>462515.64243080525</v>
      </c>
      <c r="AL18" s="236">
        <v>636252.55362077011</v>
      </c>
      <c r="AM18" s="236">
        <v>2411360</v>
      </c>
      <c r="AN18" s="251">
        <v>429236.24</v>
      </c>
    </row>
    <row r="19" spans="1:40" x14ac:dyDescent="0.2">
      <c r="A19" s="235" t="s">
        <v>67</v>
      </c>
      <c r="B19" s="246">
        <v>14235</v>
      </c>
      <c r="C19" s="236">
        <v>102536.63561016919</v>
      </c>
      <c r="D19" s="236">
        <v>4</v>
      </c>
      <c r="E19" s="236">
        <v>33488.147132169579</v>
      </c>
      <c r="F19" s="236" t="s">
        <v>1288</v>
      </c>
      <c r="G19" s="236">
        <v>12163.720108695652</v>
      </c>
      <c r="H19" s="236" t="s">
        <v>1289</v>
      </c>
      <c r="I19" s="236">
        <v>25433.232954545456</v>
      </c>
      <c r="J19" s="236" t="s">
        <v>1288</v>
      </c>
      <c r="K19" s="236">
        <v>10624.008702531646</v>
      </c>
      <c r="L19" s="236" t="s">
        <v>1287</v>
      </c>
      <c r="M19" s="236">
        <v>63105.014097744359</v>
      </c>
      <c r="N19" s="236">
        <v>2.5</v>
      </c>
      <c r="O19" s="236">
        <v>45123.477822580644</v>
      </c>
      <c r="P19" s="236">
        <v>2.5</v>
      </c>
      <c r="Q19" s="236">
        <v>52130.229037267083</v>
      </c>
      <c r="R19" s="236">
        <v>4</v>
      </c>
      <c r="S19" s="236">
        <v>37827.456338028169</v>
      </c>
      <c r="T19" s="236" t="s">
        <v>1289</v>
      </c>
      <c r="U19" s="236">
        <v>35588.552120141343</v>
      </c>
      <c r="V19" s="236">
        <v>6</v>
      </c>
      <c r="W19" s="236">
        <v>89524.98</v>
      </c>
      <c r="X19" s="236">
        <v>15</v>
      </c>
      <c r="Y19" s="236">
        <v>165107.54508196723</v>
      </c>
      <c r="Z19" s="236">
        <v>3.3333333333333335</v>
      </c>
      <c r="AA19" s="236">
        <v>21509.215653412597</v>
      </c>
      <c r="AB19" s="236">
        <v>3.3333333333333335</v>
      </c>
      <c r="AC19" s="236">
        <v>22751.828676635698</v>
      </c>
      <c r="AD19" s="236">
        <v>5</v>
      </c>
      <c r="AE19" s="236">
        <v>30519.879545454547</v>
      </c>
      <c r="AF19" s="236" t="s">
        <v>1288</v>
      </c>
      <c r="AG19" s="236">
        <v>8976.4351604278072</v>
      </c>
      <c r="AH19" s="236">
        <v>1</v>
      </c>
      <c r="AI19" s="236">
        <v>9057.1584982014392</v>
      </c>
      <c r="AJ19" s="236">
        <v>60.666666666666671</v>
      </c>
      <c r="AK19" s="236">
        <v>662930.88092980324</v>
      </c>
      <c r="AL19" s="236">
        <v>765467.51653997251</v>
      </c>
      <c r="AM19" s="236">
        <v>1138800</v>
      </c>
      <c r="AN19" s="251">
        <v>518095.33</v>
      </c>
    </row>
    <row r="20" spans="1:40" x14ac:dyDescent="0.2">
      <c r="A20" s="235" t="s">
        <v>68</v>
      </c>
      <c r="B20" s="246">
        <v>5825</v>
      </c>
      <c r="C20" s="236">
        <v>60447.566405719364</v>
      </c>
      <c r="D20" s="236">
        <v>4</v>
      </c>
      <c r="E20" s="236">
        <v>33488.147132169579</v>
      </c>
      <c r="F20" s="236" t="s">
        <v>1291</v>
      </c>
      <c r="G20" s="236">
        <v>48654.880434782608</v>
      </c>
      <c r="H20" s="236" t="s">
        <v>1291</v>
      </c>
      <c r="I20" s="236">
        <v>33910.977272727272</v>
      </c>
      <c r="J20" s="236" t="s">
        <v>1287</v>
      </c>
      <c r="K20" s="236">
        <v>53120.043512658231</v>
      </c>
      <c r="L20" s="236" t="s">
        <v>1288</v>
      </c>
      <c r="M20" s="236">
        <v>12621.002819548872</v>
      </c>
      <c r="N20" s="236">
        <v>2.5</v>
      </c>
      <c r="O20" s="236">
        <v>45123.477822580644</v>
      </c>
      <c r="P20" s="236">
        <v>2.5</v>
      </c>
      <c r="Q20" s="236">
        <v>52130.229037267083</v>
      </c>
      <c r="R20" s="236">
        <v>5</v>
      </c>
      <c r="S20" s="236">
        <v>47284.320422535209</v>
      </c>
      <c r="T20" s="236" t="s">
        <v>1287</v>
      </c>
      <c r="U20" s="236">
        <v>59314.253533568903</v>
      </c>
      <c r="V20" s="236">
        <v>15</v>
      </c>
      <c r="W20" s="236">
        <v>223812.45</v>
      </c>
      <c r="X20" s="236">
        <v>15</v>
      </c>
      <c r="Y20" s="236">
        <v>165107.54508196723</v>
      </c>
      <c r="Z20" s="236">
        <v>4.8</v>
      </c>
      <c r="AA20" s="236">
        <v>30973.270540914138</v>
      </c>
      <c r="AB20" s="236">
        <v>4.5999999999999996</v>
      </c>
      <c r="AC20" s="236">
        <v>31397.523573757262</v>
      </c>
      <c r="AD20" s="236">
        <v>5</v>
      </c>
      <c r="AE20" s="236">
        <v>30519.879545454547</v>
      </c>
      <c r="AF20" s="236" t="s">
        <v>1287</v>
      </c>
      <c r="AG20" s="236">
        <v>44882.175802139034</v>
      </c>
      <c r="AH20" s="236">
        <v>5</v>
      </c>
      <c r="AI20" s="236">
        <v>45285.792491007196</v>
      </c>
      <c r="AJ20" s="236">
        <v>87.4</v>
      </c>
      <c r="AK20" s="236">
        <v>957625.96902307787</v>
      </c>
      <c r="AL20" s="236">
        <v>1018073.5354287972</v>
      </c>
      <c r="AM20" s="236">
        <v>466000</v>
      </c>
      <c r="AN20" s="251">
        <v>287870.89</v>
      </c>
    </row>
    <row r="21" spans="1:40" x14ac:dyDescent="0.2">
      <c r="A21" s="254"/>
      <c r="B21" s="247">
        <f t="shared" ref="B21:AN21" si="0">SUM(B5:B20)</f>
        <v>520165</v>
      </c>
      <c r="C21" s="247">
        <f t="shared" si="0"/>
        <v>3251438.015119296</v>
      </c>
      <c r="D21" s="247">
        <f t="shared" si="0"/>
        <v>47</v>
      </c>
      <c r="E21" s="247">
        <f t="shared" si="0"/>
        <v>393485.72880299255</v>
      </c>
      <c r="F21" s="247">
        <f t="shared" si="0"/>
        <v>0</v>
      </c>
      <c r="G21" s="247">
        <f t="shared" si="0"/>
        <v>596022.28532608703</v>
      </c>
      <c r="H21" s="247">
        <f t="shared" si="0"/>
        <v>0</v>
      </c>
      <c r="I21" s="247">
        <f t="shared" si="0"/>
        <v>364543.00568181823</v>
      </c>
      <c r="J21" s="247">
        <f t="shared" si="0"/>
        <v>0</v>
      </c>
      <c r="K21" s="247">
        <f t="shared" si="0"/>
        <v>393088.32199367083</v>
      </c>
      <c r="L21" s="247">
        <f t="shared" si="0"/>
        <v>0</v>
      </c>
      <c r="M21" s="247">
        <f t="shared" si="0"/>
        <v>454356.10150375951</v>
      </c>
      <c r="N21" s="247">
        <f t="shared" si="0"/>
        <v>14</v>
      </c>
      <c r="O21" s="247">
        <f t="shared" si="0"/>
        <v>252691.47580645158</v>
      </c>
      <c r="P21" s="247">
        <f t="shared" si="0"/>
        <v>9</v>
      </c>
      <c r="Q21" s="247">
        <f t="shared" si="0"/>
        <v>187668.82453416148</v>
      </c>
      <c r="R21" s="247">
        <f t="shared" si="0"/>
        <v>50</v>
      </c>
      <c r="S21" s="247">
        <f t="shared" si="0"/>
        <v>472843.20422535215</v>
      </c>
      <c r="T21" s="247">
        <f t="shared" si="0"/>
        <v>0</v>
      </c>
      <c r="U21" s="247">
        <f t="shared" si="0"/>
        <v>486376.87897526508</v>
      </c>
      <c r="V21" s="247">
        <f t="shared" si="0"/>
        <v>63</v>
      </c>
      <c r="W21" s="247">
        <f t="shared" si="0"/>
        <v>940012.29</v>
      </c>
      <c r="X21" s="247">
        <f t="shared" si="0"/>
        <v>162</v>
      </c>
      <c r="Y21" s="247">
        <f t="shared" si="0"/>
        <v>1783161.4868852461</v>
      </c>
      <c r="Z21" s="247">
        <f t="shared" si="0"/>
        <v>63.281544574351479</v>
      </c>
      <c r="AA21" s="247">
        <f t="shared" si="0"/>
        <v>408340.91673923028</v>
      </c>
      <c r="AB21" s="247">
        <f t="shared" si="0"/>
        <v>63.351538863239632</v>
      </c>
      <c r="AC21" s="247">
        <f t="shared" si="0"/>
        <v>432409.00758529693</v>
      </c>
      <c r="AD21" s="247">
        <f t="shared" si="0"/>
        <v>75</v>
      </c>
      <c r="AE21" s="247">
        <f t="shared" si="0"/>
        <v>457798.193181818</v>
      </c>
      <c r="AF21" s="247">
        <f t="shared" si="0"/>
        <v>0</v>
      </c>
      <c r="AG21" s="247">
        <f t="shared" si="0"/>
        <v>655279.76671122981</v>
      </c>
      <c r="AH21" s="247">
        <f t="shared" si="0"/>
        <v>70</v>
      </c>
      <c r="AI21" s="247">
        <f t="shared" si="0"/>
        <v>634001.09487410076</v>
      </c>
      <c r="AJ21" s="247">
        <f t="shared" si="0"/>
        <v>895.63308343759104</v>
      </c>
      <c r="AK21" s="247">
        <f t="shared" si="0"/>
        <v>8912078.5828264803</v>
      </c>
      <c r="AL21" s="247">
        <f t="shared" si="0"/>
        <v>12163516.59794578</v>
      </c>
      <c r="AM21" s="247">
        <f t="shared" si="0"/>
        <v>41613200</v>
      </c>
      <c r="AN21" s="252">
        <f t="shared" si="0"/>
        <v>7775515.1899999995</v>
      </c>
    </row>
    <row r="22" spans="1:40" x14ac:dyDescent="0.2">
      <c r="AJ22" s="233">
        <v>90</v>
      </c>
    </row>
  </sheetData>
  <printOptions horizontalCentered="1"/>
  <pageMargins left="0.31496062992125984" right="0.31496062992125984" top="0.94488188976377963" bottom="0.35433070866141736" header="0.31496062992125984" footer="0.31496062992125984"/>
  <pageSetup paperSize="9" scale="7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19A4-EA9D-477A-B87E-BEBEFE611960}">
  <sheetPr>
    <tabColor rgb="FFFF0000"/>
  </sheetPr>
  <dimension ref="A1:AO21"/>
  <sheetViews>
    <sheetView zoomScale="87" zoomScaleNormal="87" workbookViewId="0">
      <selection activeCell="B3" sqref="B3"/>
    </sheetView>
  </sheetViews>
  <sheetFormatPr defaultRowHeight="21" x14ac:dyDescent="0.2"/>
  <cols>
    <col min="1" max="1" width="11.28515625" style="37" customWidth="1"/>
    <col min="2" max="2" width="34.28515625" style="233" customWidth="1"/>
    <col min="3" max="3" width="14.5703125" style="244" bestFit="1" customWidth="1"/>
    <col min="4" max="4" width="17.28515625" style="233" customWidth="1"/>
    <col min="5" max="37" width="0" style="233" hidden="1" customWidth="1"/>
    <col min="38" max="39" width="15.7109375" style="233" bestFit="1" customWidth="1"/>
    <col min="40" max="40" width="16.85546875" style="233" bestFit="1" customWidth="1"/>
    <col min="41" max="41" width="15.7109375" style="243" bestFit="1" customWidth="1"/>
    <col min="42" max="16384" width="9.140625" style="233"/>
  </cols>
  <sheetData>
    <row r="1" spans="1:41" ht="26.25" x14ac:dyDescent="0.2">
      <c r="A1" s="248" t="s">
        <v>1301</v>
      </c>
    </row>
    <row r="2" spans="1:41" x14ac:dyDescent="0.2">
      <c r="A2" s="243" t="s">
        <v>1303</v>
      </c>
    </row>
    <row r="3" spans="1:41" x14ac:dyDescent="0.2">
      <c r="A3" s="243"/>
    </row>
    <row r="4" spans="1:41" s="101" customFormat="1" ht="128.25" customHeight="1" x14ac:dyDescent="0.2">
      <c r="A4" s="253" t="s">
        <v>143</v>
      </c>
      <c r="B4" s="253" t="s">
        <v>144</v>
      </c>
      <c r="C4" s="245" t="s">
        <v>1282</v>
      </c>
      <c r="D4" s="242" t="s">
        <v>1300</v>
      </c>
      <c r="E4" s="242" t="s">
        <v>260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 t="s">
        <v>546</v>
      </c>
      <c r="AL4" s="242" t="s">
        <v>1285</v>
      </c>
      <c r="AM4" s="242" t="s">
        <v>1286</v>
      </c>
      <c r="AN4" s="242" t="s">
        <v>1278</v>
      </c>
      <c r="AO4" s="255" t="s">
        <v>1279</v>
      </c>
    </row>
    <row r="5" spans="1:41" x14ac:dyDescent="0.2">
      <c r="A5" s="234" t="s">
        <v>199</v>
      </c>
      <c r="B5" s="235" t="s">
        <v>53</v>
      </c>
      <c r="C5" s="246">
        <v>116392</v>
      </c>
      <c r="D5" s="236">
        <v>699204.53035115229</v>
      </c>
      <c r="E5" s="236">
        <v>2</v>
      </c>
      <c r="F5" s="236">
        <v>16744.073566084789</v>
      </c>
      <c r="G5" s="236" t="s">
        <v>1287</v>
      </c>
      <c r="H5" s="236">
        <v>60818.600543478264</v>
      </c>
      <c r="I5" s="236" t="s">
        <v>1290</v>
      </c>
      <c r="J5" s="236">
        <v>16955.488636363636</v>
      </c>
      <c r="K5" s="236" t="s">
        <v>1287</v>
      </c>
      <c r="L5" s="236">
        <v>53120.043512658231</v>
      </c>
      <c r="M5" s="236" t="s">
        <v>1289</v>
      </c>
      <c r="N5" s="236">
        <v>37863.008458646618</v>
      </c>
      <c r="O5" s="236">
        <v>0.5</v>
      </c>
      <c r="P5" s="236">
        <v>9024.6955645161288</v>
      </c>
      <c r="Q5" s="236">
        <v>0</v>
      </c>
      <c r="R5" s="236">
        <v>0</v>
      </c>
      <c r="S5" s="236">
        <v>4</v>
      </c>
      <c r="T5" s="236">
        <v>37827.456338028169</v>
      </c>
      <c r="U5" s="236" t="s">
        <v>1290</v>
      </c>
      <c r="V5" s="236">
        <v>23725.701413427563</v>
      </c>
      <c r="W5" s="236">
        <v>3</v>
      </c>
      <c r="X5" s="236">
        <v>44762.49</v>
      </c>
      <c r="Y5" s="236">
        <v>3</v>
      </c>
      <c r="Z5" s="236">
        <v>33021.509016393444</v>
      </c>
      <c r="AA5" s="236">
        <v>2.7619047619047619</v>
      </c>
      <c r="AB5" s="236">
        <v>17821.92154139901</v>
      </c>
      <c r="AC5" s="236">
        <v>3.3333333333333335</v>
      </c>
      <c r="AD5" s="236">
        <v>22751.828676635698</v>
      </c>
      <c r="AE5" s="236">
        <v>5</v>
      </c>
      <c r="AF5" s="236">
        <v>30519.879545454547</v>
      </c>
      <c r="AG5" s="236" t="s">
        <v>1287</v>
      </c>
      <c r="AH5" s="236">
        <v>44882.175802139034</v>
      </c>
      <c r="AI5" s="236">
        <v>5</v>
      </c>
      <c r="AJ5" s="236">
        <v>45285.792491007196</v>
      </c>
      <c r="AK5" s="236">
        <v>50.595238095238095</v>
      </c>
      <c r="AL5" s="236">
        <v>495124.66510623239</v>
      </c>
      <c r="AM5" s="236">
        <v>1194329.1954573847</v>
      </c>
      <c r="AN5" s="236">
        <v>9311360</v>
      </c>
      <c r="AO5" s="256">
        <v>479874.46</v>
      </c>
    </row>
    <row r="6" spans="1:41" x14ac:dyDescent="0.2">
      <c r="A6" s="234" t="s">
        <v>200</v>
      </c>
      <c r="B6" s="235" t="s">
        <v>54</v>
      </c>
      <c r="C6" s="246">
        <v>59581</v>
      </c>
      <c r="D6" s="236">
        <v>334569.52067918598</v>
      </c>
      <c r="E6" s="236">
        <v>2</v>
      </c>
      <c r="F6" s="236">
        <v>16744.073566084789</v>
      </c>
      <c r="G6" s="236" t="s">
        <v>1288</v>
      </c>
      <c r="H6" s="236">
        <v>12163.720108695652</v>
      </c>
      <c r="I6" s="236" t="s">
        <v>1290</v>
      </c>
      <c r="J6" s="236">
        <v>16955.488636363636</v>
      </c>
      <c r="K6" s="236" t="s">
        <v>1288</v>
      </c>
      <c r="L6" s="236">
        <v>10624.008702531646</v>
      </c>
      <c r="M6" s="236" t="s">
        <v>1288</v>
      </c>
      <c r="N6" s="236">
        <v>12621.002819548872</v>
      </c>
      <c r="O6" s="236">
        <v>0</v>
      </c>
      <c r="P6" s="236">
        <v>0</v>
      </c>
      <c r="Q6" s="236">
        <v>0</v>
      </c>
      <c r="R6" s="236">
        <v>0</v>
      </c>
      <c r="S6" s="236">
        <v>1</v>
      </c>
      <c r="T6" s="236">
        <v>9456.8640845070422</v>
      </c>
      <c r="U6" s="236" t="s">
        <v>1289</v>
      </c>
      <c r="V6" s="236">
        <v>35588.552120141343</v>
      </c>
      <c r="W6" s="236">
        <v>3</v>
      </c>
      <c r="X6" s="236">
        <v>44762.49</v>
      </c>
      <c r="Y6" s="236">
        <v>9</v>
      </c>
      <c r="Z6" s="236">
        <v>99064.527049180324</v>
      </c>
      <c r="AA6" s="236">
        <v>4.5882352941176467</v>
      </c>
      <c r="AB6" s="236">
        <v>29606.802722932633</v>
      </c>
      <c r="AC6" s="236">
        <v>4.7058823529411766</v>
      </c>
      <c r="AD6" s="236">
        <v>32120.228719956285</v>
      </c>
      <c r="AE6" s="236">
        <v>5</v>
      </c>
      <c r="AF6" s="236">
        <v>30519.879545454547</v>
      </c>
      <c r="AG6" s="236" t="s">
        <v>1287</v>
      </c>
      <c r="AH6" s="236">
        <v>44882.175802139034</v>
      </c>
      <c r="AI6" s="236">
        <v>5</v>
      </c>
      <c r="AJ6" s="236">
        <v>45285.792491007196</v>
      </c>
      <c r="AK6" s="236">
        <v>47.294117647058826</v>
      </c>
      <c r="AL6" s="236">
        <v>440395.606368543</v>
      </c>
      <c r="AM6" s="236">
        <v>774965.12704772898</v>
      </c>
      <c r="AN6" s="236">
        <v>4766480</v>
      </c>
      <c r="AO6" s="256">
        <v>318049.12</v>
      </c>
    </row>
    <row r="7" spans="1:41" x14ac:dyDescent="0.2">
      <c r="A7" s="234" t="s">
        <v>201</v>
      </c>
      <c r="B7" s="235" t="s">
        <v>55</v>
      </c>
      <c r="C7" s="246">
        <v>29187</v>
      </c>
      <c r="D7" s="236">
        <v>201343.23825482908</v>
      </c>
      <c r="E7" s="236">
        <v>2</v>
      </c>
      <c r="F7" s="236">
        <v>16744.073566084789</v>
      </c>
      <c r="G7" s="236" t="s">
        <v>1289</v>
      </c>
      <c r="H7" s="236">
        <v>36491.16032608696</v>
      </c>
      <c r="I7" s="236" t="s">
        <v>1290</v>
      </c>
      <c r="J7" s="236">
        <v>16955.488636363636</v>
      </c>
      <c r="K7" s="236" t="s">
        <v>1290</v>
      </c>
      <c r="L7" s="236">
        <v>21248.017405063292</v>
      </c>
      <c r="M7" s="236" t="s">
        <v>1288</v>
      </c>
      <c r="N7" s="236">
        <v>12621.002819548872</v>
      </c>
      <c r="O7" s="236">
        <v>1.5</v>
      </c>
      <c r="P7" s="236">
        <v>27074.086693548386</v>
      </c>
      <c r="Q7" s="236">
        <v>0.5</v>
      </c>
      <c r="R7" s="236">
        <v>10426.045807453416</v>
      </c>
      <c r="S7" s="236">
        <v>5</v>
      </c>
      <c r="T7" s="236">
        <v>47284.320422535209</v>
      </c>
      <c r="U7" s="236" t="s">
        <v>1290</v>
      </c>
      <c r="V7" s="236">
        <v>23725.701413427563</v>
      </c>
      <c r="W7" s="236">
        <v>3</v>
      </c>
      <c r="X7" s="236">
        <v>44762.49</v>
      </c>
      <c r="Y7" s="236">
        <v>12</v>
      </c>
      <c r="Z7" s="236">
        <v>132086.03606557377</v>
      </c>
      <c r="AA7" s="236">
        <v>4.5</v>
      </c>
      <c r="AB7" s="236">
        <v>29037.441132107007</v>
      </c>
      <c r="AC7" s="236">
        <v>4.5999999999999996</v>
      </c>
      <c r="AD7" s="236">
        <v>31397.523573757262</v>
      </c>
      <c r="AE7" s="236">
        <v>5</v>
      </c>
      <c r="AF7" s="236">
        <v>30519.879545454547</v>
      </c>
      <c r="AG7" s="236" t="s">
        <v>1287</v>
      </c>
      <c r="AH7" s="236">
        <v>44882.175802139034</v>
      </c>
      <c r="AI7" s="236">
        <v>5</v>
      </c>
      <c r="AJ7" s="236">
        <v>45285.792491007196</v>
      </c>
      <c r="AK7" s="236">
        <v>58.1</v>
      </c>
      <c r="AL7" s="236">
        <v>570541.23570015095</v>
      </c>
      <c r="AM7" s="236">
        <v>771884.47395497991</v>
      </c>
      <c r="AN7" s="236">
        <v>2334960</v>
      </c>
      <c r="AO7" s="256">
        <v>321856.5</v>
      </c>
    </row>
    <row r="8" spans="1:41" x14ac:dyDescent="0.2">
      <c r="A8" s="234" t="s">
        <v>202</v>
      </c>
      <c r="B8" s="235" t="s">
        <v>56</v>
      </c>
      <c r="C8" s="246">
        <v>25162</v>
      </c>
      <c r="D8" s="236">
        <v>172282.6189756683</v>
      </c>
      <c r="E8" s="236">
        <v>3</v>
      </c>
      <c r="F8" s="236">
        <v>25116.110349127182</v>
      </c>
      <c r="G8" s="236" t="s">
        <v>1287</v>
      </c>
      <c r="H8" s="236">
        <v>60818.600543478264</v>
      </c>
      <c r="I8" s="236" t="s">
        <v>1289</v>
      </c>
      <c r="J8" s="236">
        <v>25433.232954545456</v>
      </c>
      <c r="K8" s="236" t="s">
        <v>1290</v>
      </c>
      <c r="L8" s="236">
        <v>21248.017405063292</v>
      </c>
      <c r="M8" s="236" t="s">
        <v>1288</v>
      </c>
      <c r="N8" s="236">
        <v>12621.002819548872</v>
      </c>
      <c r="O8" s="236">
        <v>0.5</v>
      </c>
      <c r="P8" s="236">
        <v>9024.6955645161288</v>
      </c>
      <c r="Q8" s="236">
        <v>0</v>
      </c>
      <c r="R8" s="236">
        <v>0</v>
      </c>
      <c r="S8" s="236">
        <v>5</v>
      </c>
      <c r="T8" s="236">
        <v>47284.320422535209</v>
      </c>
      <c r="U8" s="236" t="s">
        <v>1290</v>
      </c>
      <c r="V8" s="236">
        <v>23725.701413427563</v>
      </c>
      <c r="W8" s="236">
        <v>3</v>
      </c>
      <c r="X8" s="236">
        <v>44762.49</v>
      </c>
      <c r="Y8" s="236">
        <v>12</v>
      </c>
      <c r="Z8" s="236">
        <v>132086.03606557377</v>
      </c>
      <c r="AA8" s="236">
        <v>2.3333333333333335</v>
      </c>
      <c r="AB8" s="236">
        <v>15056.450957388821</v>
      </c>
      <c r="AC8" s="236">
        <v>3.8333333333333335</v>
      </c>
      <c r="AD8" s="236">
        <v>26164.602978131054</v>
      </c>
      <c r="AE8" s="236">
        <v>5</v>
      </c>
      <c r="AF8" s="236">
        <v>30519.879545454547</v>
      </c>
      <c r="AG8" s="236" t="s">
        <v>1287</v>
      </c>
      <c r="AH8" s="236">
        <v>44882.175802139034</v>
      </c>
      <c r="AI8" s="236">
        <v>5</v>
      </c>
      <c r="AJ8" s="236">
        <v>45285.792491007196</v>
      </c>
      <c r="AK8" s="236">
        <v>57.666666666666664</v>
      </c>
      <c r="AL8" s="236">
        <v>564029.10931193642</v>
      </c>
      <c r="AM8" s="236">
        <v>736311.72828760464</v>
      </c>
      <c r="AN8" s="236">
        <v>2012960</v>
      </c>
      <c r="AO8" s="256">
        <v>308058.87</v>
      </c>
    </row>
    <row r="9" spans="1:41" x14ac:dyDescent="0.2">
      <c r="A9" s="234" t="s">
        <v>203</v>
      </c>
      <c r="B9" s="235" t="s">
        <v>57</v>
      </c>
      <c r="C9" s="246">
        <v>19747</v>
      </c>
      <c r="D9" s="236">
        <v>130381.29590485719</v>
      </c>
      <c r="E9" s="236">
        <v>3</v>
      </c>
      <c r="F9" s="236">
        <v>25116.110349127182</v>
      </c>
      <c r="G9" s="236" t="s">
        <v>1289</v>
      </c>
      <c r="H9" s="236">
        <v>36491.16032608696</v>
      </c>
      <c r="I9" s="236" t="s">
        <v>1289</v>
      </c>
      <c r="J9" s="236">
        <v>25433.232954545456</v>
      </c>
      <c r="K9" s="236" t="s">
        <v>1288</v>
      </c>
      <c r="L9" s="236">
        <v>10624.008702531646</v>
      </c>
      <c r="M9" s="236" t="s">
        <v>1287</v>
      </c>
      <c r="N9" s="236">
        <v>63105.014097744359</v>
      </c>
      <c r="O9" s="236">
        <v>0.5</v>
      </c>
      <c r="P9" s="236">
        <v>9024.6955645161288</v>
      </c>
      <c r="Q9" s="236">
        <v>0.5</v>
      </c>
      <c r="R9" s="236">
        <v>10426.045807453416</v>
      </c>
      <c r="S9" s="236">
        <v>2</v>
      </c>
      <c r="T9" s="236">
        <v>18913.728169014084</v>
      </c>
      <c r="U9" s="236" t="s">
        <v>1290</v>
      </c>
      <c r="V9" s="236">
        <v>23725.701413427563</v>
      </c>
      <c r="W9" s="236">
        <v>3</v>
      </c>
      <c r="X9" s="236">
        <v>44762.49</v>
      </c>
      <c r="Y9" s="236">
        <v>12</v>
      </c>
      <c r="Z9" s="236">
        <v>132086.03606557377</v>
      </c>
      <c r="AA9" s="236">
        <v>2.347826086956522</v>
      </c>
      <c r="AB9" s="236">
        <v>15149.9692863167</v>
      </c>
      <c r="AC9" s="236">
        <v>3.2608695652173911</v>
      </c>
      <c r="AD9" s="236">
        <v>22257.223705404485</v>
      </c>
      <c r="AE9" s="236">
        <v>5</v>
      </c>
      <c r="AF9" s="236">
        <v>30519.879545454547</v>
      </c>
      <c r="AG9" s="236" t="s">
        <v>1287</v>
      </c>
      <c r="AH9" s="236">
        <v>44882.175802139034</v>
      </c>
      <c r="AI9" s="236">
        <v>5</v>
      </c>
      <c r="AJ9" s="236">
        <v>45285.792491007196</v>
      </c>
      <c r="AK9" s="236">
        <v>55.608695652173914</v>
      </c>
      <c r="AL9" s="236">
        <v>557803.2642803425</v>
      </c>
      <c r="AM9" s="236">
        <v>688184.5601851996</v>
      </c>
      <c r="AN9" s="236">
        <v>1579760</v>
      </c>
      <c r="AO9" s="256">
        <v>288712.82</v>
      </c>
    </row>
    <row r="10" spans="1:41" x14ac:dyDescent="0.2">
      <c r="A10" s="234" t="s">
        <v>204</v>
      </c>
      <c r="B10" s="235" t="s">
        <v>58</v>
      </c>
      <c r="C10" s="246">
        <v>17905</v>
      </c>
      <c r="D10" s="236">
        <v>110946.16040316194</v>
      </c>
      <c r="E10" s="236">
        <v>3</v>
      </c>
      <c r="F10" s="236">
        <v>25116.110349127182</v>
      </c>
      <c r="G10" s="236" t="s">
        <v>1287</v>
      </c>
      <c r="H10" s="236">
        <v>60818.600543478264</v>
      </c>
      <c r="I10" s="236" t="s">
        <v>1290</v>
      </c>
      <c r="J10" s="236">
        <v>16955.488636363636</v>
      </c>
      <c r="K10" s="236" t="s">
        <v>1289</v>
      </c>
      <c r="L10" s="236">
        <v>31872.026107594938</v>
      </c>
      <c r="M10" s="236" t="s">
        <v>1289</v>
      </c>
      <c r="N10" s="236">
        <v>37863.008458646618</v>
      </c>
      <c r="O10" s="236">
        <v>0.5</v>
      </c>
      <c r="P10" s="236">
        <v>9024.6955645161288</v>
      </c>
      <c r="Q10" s="236">
        <v>0</v>
      </c>
      <c r="R10" s="236">
        <v>0</v>
      </c>
      <c r="S10" s="236">
        <v>5</v>
      </c>
      <c r="T10" s="236">
        <v>47284.320422535209</v>
      </c>
      <c r="U10" s="236" t="s">
        <v>1290</v>
      </c>
      <c r="V10" s="236">
        <v>23725.701413427563</v>
      </c>
      <c r="W10" s="236">
        <v>3</v>
      </c>
      <c r="X10" s="236">
        <v>44762.49</v>
      </c>
      <c r="Y10" s="236">
        <v>9</v>
      </c>
      <c r="Z10" s="236">
        <v>99064.527049180324</v>
      </c>
      <c r="AA10" s="236">
        <v>4.6875</v>
      </c>
      <c r="AB10" s="236">
        <v>30247.334512611465</v>
      </c>
      <c r="AC10" s="236">
        <v>2</v>
      </c>
      <c r="AD10" s="236">
        <v>13651.097205981419</v>
      </c>
      <c r="AE10" s="236">
        <v>0</v>
      </c>
      <c r="AF10" s="236">
        <v>0</v>
      </c>
      <c r="AG10" s="236" t="s">
        <v>1287</v>
      </c>
      <c r="AH10" s="236">
        <v>44882.175802139034</v>
      </c>
      <c r="AI10" s="236">
        <v>5</v>
      </c>
      <c r="AJ10" s="236">
        <v>45285.792491007196</v>
      </c>
      <c r="AK10" s="236">
        <v>52.1875</v>
      </c>
      <c r="AL10" s="236">
        <v>530553.36855660903</v>
      </c>
      <c r="AM10" s="236">
        <v>641499.5289597708</v>
      </c>
      <c r="AN10" s="236">
        <v>1432400</v>
      </c>
      <c r="AO10" s="256">
        <v>269289.14</v>
      </c>
    </row>
    <row r="11" spans="1:41" x14ac:dyDescent="0.2">
      <c r="A11" s="234" t="s">
        <v>205</v>
      </c>
      <c r="B11" s="235" t="s">
        <v>59</v>
      </c>
      <c r="C11" s="246">
        <v>54197</v>
      </c>
      <c r="D11" s="236">
        <v>329971.09810800682</v>
      </c>
      <c r="E11" s="236">
        <v>2</v>
      </c>
      <c r="F11" s="236">
        <v>16744.073566084789</v>
      </c>
      <c r="G11" s="236" t="s">
        <v>1289</v>
      </c>
      <c r="H11" s="236">
        <v>36491.16032608696</v>
      </c>
      <c r="I11" s="236" t="s">
        <v>1290</v>
      </c>
      <c r="J11" s="236">
        <v>16955.488636363636</v>
      </c>
      <c r="K11" s="236" t="s">
        <v>1290</v>
      </c>
      <c r="L11" s="236">
        <v>21248.017405063292</v>
      </c>
      <c r="M11" s="236" t="s">
        <v>1288</v>
      </c>
      <c r="N11" s="236">
        <v>12621.002819548872</v>
      </c>
      <c r="O11" s="236">
        <v>0</v>
      </c>
      <c r="P11" s="236">
        <v>0</v>
      </c>
      <c r="Q11" s="236">
        <v>0</v>
      </c>
      <c r="R11" s="236">
        <v>0</v>
      </c>
      <c r="S11" s="236">
        <v>4</v>
      </c>
      <c r="T11" s="236">
        <v>37827.456338028169</v>
      </c>
      <c r="U11" s="236" t="s">
        <v>1289</v>
      </c>
      <c r="V11" s="236">
        <v>35588.552120141343</v>
      </c>
      <c r="W11" s="236">
        <v>3</v>
      </c>
      <c r="X11" s="236">
        <v>44762.49</v>
      </c>
      <c r="Y11" s="236">
        <v>9</v>
      </c>
      <c r="Z11" s="236">
        <v>99064.527049180324</v>
      </c>
      <c r="AA11" s="236">
        <v>4</v>
      </c>
      <c r="AB11" s="236">
        <v>25811.058784095116</v>
      </c>
      <c r="AC11" s="236">
        <v>3.2777777777777777</v>
      </c>
      <c r="AD11" s="236">
        <v>22372.631532025105</v>
      </c>
      <c r="AE11" s="236">
        <v>5</v>
      </c>
      <c r="AF11" s="236">
        <v>30519.879545454547</v>
      </c>
      <c r="AG11" s="236" t="s">
        <v>1287</v>
      </c>
      <c r="AH11" s="236">
        <v>44882.175802139034</v>
      </c>
      <c r="AI11" s="236">
        <v>5</v>
      </c>
      <c r="AJ11" s="236">
        <v>45285.792491007196</v>
      </c>
      <c r="AK11" s="236">
        <v>51.277777777777779</v>
      </c>
      <c r="AL11" s="236">
        <v>490174.30641521839</v>
      </c>
      <c r="AM11" s="236">
        <v>820145.40452322527</v>
      </c>
      <c r="AN11" s="236">
        <v>4335760</v>
      </c>
      <c r="AO11" s="256">
        <v>337157.08</v>
      </c>
    </row>
    <row r="12" spans="1:41" x14ac:dyDescent="0.2">
      <c r="A12" s="234" t="s">
        <v>206</v>
      </c>
      <c r="B12" s="235" t="s">
        <v>60</v>
      </c>
      <c r="C12" s="246">
        <v>23009</v>
      </c>
      <c r="D12" s="236">
        <v>147684.79782449035</v>
      </c>
      <c r="E12" s="236">
        <v>3</v>
      </c>
      <c r="F12" s="236">
        <v>25116.110349127182</v>
      </c>
      <c r="G12" s="236" t="s">
        <v>1290</v>
      </c>
      <c r="H12" s="236">
        <v>24327.440217391304</v>
      </c>
      <c r="I12" s="236" t="s">
        <v>1290</v>
      </c>
      <c r="J12" s="236">
        <v>16955.488636363636</v>
      </c>
      <c r="K12" s="236" t="s">
        <v>1288</v>
      </c>
      <c r="L12" s="236">
        <v>10624.008702531646</v>
      </c>
      <c r="M12" s="236" t="s">
        <v>1289</v>
      </c>
      <c r="N12" s="236">
        <v>37863.008458646618</v>
      </c>
      <c r="O12" s="236">
        <v>1.5</v>
      </c>
      <c r="P12" s="236">
        <v>27074.086693548386</v>
      </c>
      <c r="Q12" s="236">
        <v>0.5</v>
      </c>
      <c r="R12" s="236">
        <v>10426.045807453416</v>
      </c>
      <c r="S12" s="236">
        <v>1</v>
      </c>
      <c r="T12" s="236">
        <v>9456.8640845070422</v>
      </c>
      <c r="U12" s="236" t="s">
        <v>1288</v>
      </c>
      <c r="V12" s="236">
        <v>11862.850706713782</v>
      </c>
      <c r="W12" s="236">
        <v>3</v>
      </c>
      <c r="X12" s="236">
        <v>44762.49</v>
      </c>
      <c r="Y12" s="236">
        <v>12</v>
      </c>
      <c r="Z12" s="236">
        <v>132086.03606557377</v>
      </c>
      <c r="AA12" s="236">
        <v>4.5294117647058822</v>
      </c>
      <c r="AB12" s="236">
        <v>29227.228329048881</v>
      </c>
      <c r="AC12" s="236">
        <v>4.5294117647058822</v>
      </c>
      <c r="AD12" s="236">
        <v>30915.720142957918</v>
      </c>
      <c r="AE12" s="236">
        <v>5</v>
      </c>
      <c r="AF12" s="236">
        <v>30519.879545454547</v>
      </c>
      <c r="AG12" s="236" t="s">
        <v>1287</v>
      </c>
      <c r="AH12" s="236">
        <v>44882.175802139034</v>
      </c>
      <c r="AI12" s="236">
        <v>5</v>
      </c>
      <c r="AJ12" s="236">
        <v>45285.792491007196</v>
      </c>
      <c r="AK12" s="236">
        <v>54.058823529411768</v>
      </c>
      <c r="AL12" s="236">
        <v>531385.22603246442</v>
      </c>
      <c r="AM12" s="236">
        <v>679070.02385695453</v>
      </c>
      <c r="AN12" s="236">
        <v>1840720</v>
      </c>
      <c r="AO12" s="256">
        <v>284513.78999999998</v>
      </c>
    </row>
    <row r="13" spans="1:41" x14ac:dyDescent="0.2">
      <c r="A13" s="234" t="s">
        <v>207</v>
      </c>
      <c r="B13" s="235" t="s">
        <v>61</v>
      </c>
      <c r="C13" s="246">
        <v>26511</v>
      </c>
      <c r="D13" s="236">
        <v>155812.66915982022</v>
      </c>
      <c r="E13" s="236">
        <v>3</v>
      </c>
      <c r="F13" s="236">
        <v>25116.110349127182</v>
      </c>
      <c r="G13" s="236" t="s">
        <v>1291</v>
      </c>
      <c r="H13" s="236">
        <v>48654.880434782608</v>
      </c>
      <c r="I13" s="236" t="s">
        <v>1289</v>
      </c>
      <c r="J13" s="236">
        <v>25433.232954545456</v>
      </c>
      <c r="K13" s="236" t="s">
        <v>1290</v>
      </c>
      <c r="L13" s="236">
        <v>21248.017405063292</v>
      </c>
      <c r="M13" s="236" t="s">
        <v>1289</v>
      </c>
      <c r="N13" s="236">
        <v>37863.008458646618</v>
      </c>
      <c r="O13" s="236">
        <v>1.5</v>
      </c>
      <c r="P13" s="236">
        <v>27074.086693548386</v>
      </c>
      <c r="Q13" s="236">
        <v>0</v>
      </c>
      <c r="R13" s="236">
        <v>0</v>
      </c>
      <c r="S13" s="236">
        <v>1</v>
      </c>
      <c r="T13" s="236">
        <v>9456.8640845070422</v>
      </c>
      <c r="U13" s="236" t="s">
        <v>1287</v>
      </c>
      <c r="V13" s="236">
        <v>59314.253533568903</v>
      </c>
      <c r="W13" s="236">
        <v>3</v>
      </c>
      <c r="X13" s="236">
        <v>44762.49</v>
      </c>
      <c r="Y13" s="236">
        <v>3</v>
      </c>
      <c r="Z13" s="236">
        <v>33021.509016393444</v>
      </c>
      <c r="AA13" s="236">
        <v>5</v>
      </c>
      <c r="AB13" s="236">
        <v>32263.823480118896</v>
      </c>
      <c r="AC13" s="236">
        <v>5</v>
      </c>
      <c r="AD13" s="236">
        <v>34127.74301495355</v>
      </c>
      <c r="AE13" s="236">
        <v>5</v>
      </c>
      <c r="AF13" s="236">
        <v>30519.879545454547</v>
      </c>
      <c r="AG13" s="236" t="s">
        <v>1291</v>
      </c>
      <c r="AH13" s="236">
        <v>35905.740641711229</v>
      </c>
      <c r="AI13" s="236">
        <v>2</v>
      </c>
      <c r="AJ13" s="236">
        <v>18114.316996402878</v>
      </c>
      <c r="AK13" s="236">
        <v>49.5</v>
      </c>
      <c r="AL13" s="236">
        <v>482875.95660882408</v>
      </c>
      <c r="AM13" s="236">
        <v>638688.62576864427</v>
      </c>
      <c r="AN13" s="236">
        <v>2120880</v>
      </c>
      <c r="AO13" s="256">
        <v>266974.87</v>
      </c>
    </row>
    <row r="14" spans="1:41" x14ac:dyDescent="0.2">
      <c r="A14" s="234" t="s">
        <v>208</v>
      </c>
      <c r="B14" s="235" t="s">
        <v>62</v>
      </c>
      <c r="C14" s="246">
        <v>21594</v>
      </c>
      <c r="D14" s="236">
        <v>149668.85950999879</v>
      </c>
      <c r="E14" s="236">
        <v>4</v>
      </c>
      <c r="F14" s="236">
        <v>33488.147132169579</v>
      </c>
      <c r="G14" s="236" t="s">
        <v>1291</v>
      </c>
      <c r="H14" s="236">
        <v>48654.880434782608</v>
      </c>
      <c r="I14" s="236" t="s">
        <v>1291</v>
      </c>
      <c r="J14" s="236">
        <v>33910.977272727272</v>
      </c>
      <c r="K14" s="236" t="s">
        <v>1291</v>
      </c>
      <c r="L14" s="236">
        <v>42496.034810126584</v>
      </c>
      <c r="M14" s="236" t="s">
        <v>1287</v>
      </c>
      <c r="N14" s="236">
        <v>63105.014097744359</v>
      </c>
      <c r="O14" s="236">
        <v>0.5</v>
      </c>
      <c r="P14" s="236">
        <v>9024.6955645161288</v>
      </c>
      <c r="Q14" s="236">
        <v>0.5</v>
      </c>
      <c r="R14" s="236">
        <v>10426.045807453416</v>
      </c>
      <c r="S14" s="236">
        <v>2</v>
      </c>
      <c r="T14" s="236">
        <v>18913.728169014084</v>
      </c>
      <c r="U14" s="236" t="s">
        <v>1290</v>
      </c>
      <c r="V14" s="236">
        <v>23725.701413427563</v>
      </c>
      <c r="W14" s="236">
        <v>3</v>
      </c>
      <c r="X14" s="236">
        <v>44762.49</v>
      </c>
      <c r="Y14" s="236">
        <v>12</v>
      </c>
      <c r="Z14" s="236">
        <v>132086.03606557377</v>
      </c>
      <c r="AA14" s="236">
        <v>3.5</v>
      </c>
      <c r="AB14" s="236">
        <v>22584.676436083228</v>
      </c>
      <c r="AC14" s="236">
        <v>3.875</v>
      </c>
      <c r="AD14" s="236">
        <v>26449.000836588999</v>
      </c>
      <c r="AE14" s="236">
        <v>5</v>
      </c>
      <c r="AF14" s="236">
        <v>30519.879545454547</v>
      </c>
      <c r="AG14" s="236" t="s">
        <v>1289</v>
      </c>
      <c r="AH14" s="236">
        <v>26929.305481283423</v>
      </c>
      <c r="AI14" s="236">
        <v>2</v>
      </c>
      <c r="AJ14" s="236">
        <v>18114.316996402878</v>
      </c>
      <c r="AK14" s="236">
        <v>58.375</v>
      </c>
      <c r="AL14" s="236">
        <v>585190.93006334861</v>
      </c>
      <c r="AM14" s="236">
        <v>734859.78957334731</v>
      </c>
      <c r="AN14" s="236">
        <v>1727520</v>
      </c>
      <c r="AO14" s="256">
        <v>307830.63</v>
      </c>
    </row>
    <row r="15" spans="1:41" x14ac:dyDescent="0.2">
      <c r="A15" s="234" t="s">
        <v>209</v>
      </c>
      <c r="B15" s="235" t="s">
        <v>63</v>
      </c>
      <c r="C15" s="246">
        <v>23411</v>
      </c>
      <c r="D15" s="236">
        <v>148314.62902149698</v>
      </c>
      <c r="E15" s="236">
        <v>3</v>
      </c>
      <c r="F15" s="236">
        <v>25116.110349127182</v>
      </c>
      <c r="G15" s="236" t="s">
        <v>1288</v>
      </c>
      <c r="H15" s="236">
        <v>12163.720108695652</v>
      </c>
      <c r="I15" s="236" t="s">
        <v>1289</v>
      </c>
      <c r="J15" s="236">
        <v>25433.232954545456</v>
      </c>
      <c r="K15" s="236" t="s">
        <v>1288</v>
      </c>
      <c r="L15" s="236">
        <v>10624.008702531646</v>
      </c>
      <c r="M15" s="236" t="s">
        <v>1288</v>
      </c>
      <c r="N15" s="236">
        <v>12621.002819548872</v>
      </c>
      <c r="O15" s="236">
        <v>0</v>
      </c>
      <c r="P15" s="236">
        <v>0</v>
      </c>
      <c r="Q15" s="236">
        <v>0.5</v>
      </c>
      <c r="R15" s="236">
        <v>10426.045807453416</v>
      </c>
      <c r="S15" s="236">
        <v>4</v>
      </c>
      <c r="T15" s="236">
        <v>37827.456338028169</v>
      </c>
      <c r="U15" s="236" t="s">
        <v>1289</v>
      </c>
      <c r="V15" s="236">
        <v>35588.552120141343</v>
      </c>
      <c r="W15" s="236">
        <v>3</v>
      </c>
      <c r="X15" s="236">
        <v>44762.49</v>
      </c>
      <c r="Y15" s="236">
        <v>9</v>
      </c>
      <c r="Z15" s="236">
        <v>99064.527049180324</v>
      </c>
      <c r="AA15" s="236">
        <v>5</v>
      </c>
      <c r="AB15" s="236">
        <v>32263.823480118896</v>
      </c>
      <c r="AC15" s="236">
        <v>4.8571428571428568</v>
      </c>
      <c r="AD15" s="236">
        <v>33152.664643097734</v>
      </c>
      <c r="AE15" s="236">
        <v>5</v>
      </c>
      <c r="AF15" s="236">
        <v>30519.879545454547</v>
      </c>
      <c r="AG15" s="236" t="s">
        <v>1287</v>
      </c>
      <c r="AH15" s="236">
        <v>44882.175802139034</v>
      </c>
      <c r="AI15" s="236">
        <v>5</v>
      </c>
      <c r="AJ15" s="236">
        <v>45285.792491007196</v>
      </c>
      <c r="AK15" s="236">
        <v>53.357142857142861</v>
      </c>
      <c r="AL15" s="236">
        <v>499731.48221106944</v>
      </c>
      <c r="AM15" s="236">
        <v>648046.11123256641</v>
      </c>
      <c r="AN15" s="236">
        <v>1872880</v>
      </c>
      <c r="AO15" s="256">
        <v>272331.15999999997</v>
      </c>
    </row>
    <row r="16" spans="1:41" x14ac:dyDescent="0.2">
      <c r="A16" s="234" t="s">
        <v>210</v>
      </c>
      <c r="B16" s="235" t="s">
        <v>64</v>
      </c>
      <c r="C16" s="246">
        <v>42051</v>
      </c>
      <c r="D16" s="236">
        <v>254634.92081451198</v>
      </c>
      <c r="E16" s="236">
        <v>3</v>
      </c>
      <c r="F16" s="236">
        <v>25116.110349127182</v>
      </c>
      <c r="G16" s="236" t="s">
        <v>1290</v>
      </c>
      <c r="H16" s="236">
        <v>24327.440217391304</v>
      </c>
      <c r="I16" s="236" t="s">
        <v>1289</v>
      </c>
      <c r="J16" s="236">
        <v>25433.232954545456</v>
      </c>
      <c r="K16" s="236" t="s">
        <v>1288</v>
      </c>
      <c r="L16" s="236">
        <v>10624.008702531646</v>
      </c>
      <c r="M16" s="236" t="s">
        <v>1288</v>
      </c>
      <c r="N16" s="236">
        <v>12621.002819548872</v>
      </c>
      <c r="O16" s="236">
        <v>0.5</v>
      </c>
      <c r="P16" s="236">
        <v>9024.6955645161288</v>
      </c>
      <c r="Q16" s="236">
        <v>0</v>
      </c>
      <c r="R16" s="236">
        <v>0</v>
      </c>
      <c r="S16" s="236">
        <v>4</v>
      </c>
      <c r="T16" s="236">
        <v>37827.456338028169</v>
      </c>
      <c r="U16" s="236" t="s">
        <v>1288</v>
      </c>
      <c r="V16" s="236">
        <v>11862.850706713782</v>
      </c>
      <c r="W16" s="236">
        <v>3</v>
      </c>
      <c r="X16" s="236">
        <v>44762.49</v>
      </c>
      <c r="Y16" s="236">
        <v>12</v>
      </c>
      <c r="Z16" s="236">
        <v>132086.03606557377</v>
      </c>
      <c r="AA16" s="236">
        <v>2.9</v>
      </c>
      <c r="AB16" s="236">
        <v>18713.017618468959</v>
      </c>
      <c r="AC16" s="236">
        <v>2.6</v>
      </c>
      <c r="AD16" s="236">
        <v>17746.426367775846</v>
      </c>
      <c r="AE16" s="236">
        <v>5</v>
      </c>
      <c r="AF16" s="236">
        <v>30519.879545454547</v>
      </c>
      <c r="AG16" s="236" t="s">
        <v>1287</v>
      </c>
      <c r="AH16" s="236">
        <v>44882.175802139034</v>
      </c>
      <c r="AI16" s="236">
        <v>5</v>
      </c>
      <c r="AJ16" s="236">
        <v>45285.792491007196</v>
      </c>
      <c r="AK16" s="236">
        <v>51</v>
      </c>
      <c r="AL16" s="236">
        <v>490832.61554282182</v>
      </c>
      <c r="AM16" s="236">
        <v>745467.53635733388</v>
      </c>
      <c r="AN16" s="236">
        <v>3364080</v>
      </c>
      <c r="AO16" s="256">
        <v>308483.23</v>
      </c>
    </row>
    <row r="17" spans="1:41" x14ac:dyDescent="0.2">
      <c r="A17" s="234" t="s">
        <v>211</v>
      </c>
      <c r="B17" s="235" t="s">
        <v>65</v>
      </c>
      <c r="C17" s="246">
        <v>11216</v>
      </c>
      <c r="D17" s="236">
        <v>79902.562906262741</v>
      </c>
      <c r="E17" s="236">
        <v>5</v>
      </c>
      <c r="F17" s="236">
        <v>41860.183915211972</v>
      </c>
      <c r="G17" s="236" t="s">
        <v>1288</v>
      </c>
      <c r="H17" s="236">
        <v>12163.720108695652</v>
      </c>
      <c r="I17" s="236" t="s">
        <v>1291</v>
      </c>
      <c r="J17" s="236">
        <v>33910.977272727272</v>
      </c>
      <c r="K17" s="236" t="s">
        <v>1288</v>
      </c>
      <c r="L17" s="236">
        <v>10624.008702531646</v>
      </c>
      <c r="M17" s="236" t="s">
        <v>1288</v>
      </c>
      <c r="N17" s="236">
        <v>12621.002819548872</v>
      </c>
      <c r="O17" s="236">
        <v>1.5</v>
      </c>
      <c r="P17" s="236">
        <v>27074.086693548386</v>
      </c>
      <c r="Q17" s="236">
        <v>1.5</v>
      </c>
      <c r="R17" s="236">
        <v>31278.137422360247</v>
      </c>
      <c r="S17" s="236">
        <v>1</v>
      </c>
      <c r="T17" s="236">
        <v>9456.8640845070422</v>
      </c>
      <c r="U17" s="236" t="s">
        <v>1291</v>
      </c>
      <c r="V17" s="236">
        <v>47451.402826855126</v>
      </c>
      <c r="W17" s="236">
        <v>3</v>
      </c>
      <c r="X17" s="236">
        <v>44762.49</v>
      </c>
      <c r="Y17" s="236">
        <v>12</v>
      </c>
      <c r="Z17" s="236">
        <v>132086.03606557377</v>
      </c>
      <c r="AA17" s="236">
        <v>5</v>
      </c>
      <c r="AB17" s="236">
        <v>32263.823480118896</v>
      </c>
      <c r="AC17" s="236">
        <v>5</v>
      </c>
      <c r="AD17" s="236">
        <v>34127.74301495355</v>
      </c>
      <c r="AE17" s="236">
        <v>5</v>
      </c>
      <c r="AF17" s="236">
        <v>30519.879545454547</v>
      </c>
      <c r="AG17" s="236" t="s">
        <v>1287</v>
      </c>
      <c r="AH17" s="236">
        <v>44882.175802139034</v>
      </c>
      <c r="AI17" s="236">
        <v>5</v>
      </c>
      <c r="AJ17" s="236">
        <v>45285.792491007196</v>
      </c>
      <c r="AK17" s="236">
        <v>60</v>
      </c>
      <c r="AL17" s="236">
        <v>590368.32424523321</v>
      </c>
      <c r="AM17" s="236">
        <v>670270.8871514959</v>
      </c>
      <c r="AN17" s="236">
        <v>897280</v>
      </c>
      <c r="AO17" s="256">
        <v>283891.09000000003</v>
      </c>
    </row>
    <row r="18" spans="1:41" x14ac:dyDescent="0.2">
      <c r="A18" s="234" t="s">
        <v>212</v>
      </c>
      <c r="B18" s="235" t="s">
        <v>66</v>
      </c>
      <c r="C18" s="246">
        <v>30142</v>
      </c>
      <c r="D18" s="236">
        <v>173736.91118996474</v>
      </c>
      <c r="E18" s="236">
        <v>1</v>
      </c>
      <c r="F18" s="236">
        <v>8372.0367830423947</v>
      </c>
      <c r="G18" s="236" t="s">
        <v>1287</v>
      </c>
      <c r="H18" s="236">
        <v>60818.600543478264</v>
      </c>
      <c r="I18" s="236" t="s">
        <v>1288</v>
      </c>
      <c r="J18" s="236">
        <v>8477.744318181818</v>
      </c>
      <c r="K18" s="236" t="s">
        <v>1287</v>
      </c>
      <c r="L18" s="236">
        <v>53120.043512658231</v>
      </c>
      <c r="M18" s="236" t="s">
        <v>1288</v>
      </c>
      <c r="N18" s="236">
        <v>12621.002819548872</v>
      </c>
      <c r="O18" s="236">
        <v>0</v>
      </c>
      <c r="P18" s="236">
        <v>0</v>
      </c>
      <c r="Q18" s="236">
        <v>0</v>
      </c>
      <c r="R18" s="236">
        <v>0</v>
      </c>
      <c r="S18" s="236">
        <v>2</v>
      </c>
      <c r="T18" s="236">
        <v>18913.728169014084</v>
      </c>
      <c r="U18" s="236" t="s">
        <v>1288</v>
      </c>
      <c r="V18" s="236">
        <v>11862.850706713782</v>
      </c>
      <c r="W18" s="236">
        <v>3</v>
      </c>
      <c r="X18" s="236">
        <v>44762.49</v>
      </c>
      <c r="Y18" s="236">
        <v>6</v>
      </c>
      <c r="Z18" s="236">
        <v>66043.018032786887</v>
      </c>
      <c r="AA18" s="236">
        <v>4</v>
      </c>
      <c r="AB18" s="236">
        <v>25811.058784095116</v>
      </c>
      <c r="AC18" s="236">
        <v>4.5454545454545459</v>
      </c>
      <c r="AD18" s="236">
        <v>31025.220922685046</v>
      </c>
      <c r="AE18" s="236">
        <v>5</v>
      </c>
      <c r="AF18" s="236">
        <v>30519.879545454547</v>
      </c>
      <c r="AG18" s="236" t="s">
        <v>1287</v>
      </c>
      <c r="AH18" s="236">
        <v>44882.175802139034</v>
      </c>
      <c r="AI18" s="236">
        <v>5</v>
      </c>
      <c r="AJ18" s="236">
        <v>45285.792491007196</v>
      </c>
      <c r="AK18" s="236">
        <v>48.545454545454547</v>
      </c>
      <c r="AL18" s="236">
        <v>462515.64243080525</v>
      </c>
      <c r="AM18" s="236">
        <v>636252.55362077011</v>
      </c>
      <c r="AN18" s="236">
        <v>2411360</v>
      </c>
      <c r="AO18" s="256">
        <v>265603.33</v>
      </c>
    </row>
    <row r="19" spans="1:41" x14ac:dyDescent="0.2">
      <c r="A19" s="234" t="s">
        <v>213</v>
      </c>
      <c r="B19" s="235" t="s">
        <v>67</v>
      </c>
      <c r="C19" s="246">
        <v>14235</v>
      </c>
      <c r="D19" s="236">
        <v>102536.63561016919</v>
      </c>
      <c r="E19" s="236">
        <v>4</v>
      </c>
      <c r="F19" s="236">
        <v>33488.147132169579</v>
      </c>
      <c r="G19" s="236" t="s">
        <v>1288</v>
      </c>
      <c r="H19" s="236">
        <v>12163.720108695652</v>
      </c>
      <c r="I19" s="236" t="s">
        <v>1289</v>
      </c>
      <c r="J19" s="236">
        <v>25433.232954545456</v>
      </c>
      <c r="K19" s="236" t="s">
        <v>1288</v>
      </c>
      <c r="L19" s="236">
        <v>10624.008702531646</v>
      </c>
      <c r="M19" s="236" t="s">
        <v>1287</v>
      </c>
      <c r="N19" s="236">
        <v>63105.014097744359</v>
      </c>
      <c r="O19" s="236">
        <v>2.5</v>
      </c>
      <c r="P19" s="236">
        <v>45123.477822580644</v>
      </c>
      <c r="Q19" s="236">
        <v>2.5</v>
      </c>
      <c r="R19" s="236">
        <v>52130.229037267083</v>
      </c>
      <c r="S19" s="236">
        <v>4</v>
      </c>
      <c r="T19" s="236">
        <v>37827.456338028169</v>
      </c>
      <c r="U19" s="236" t="s">
        <v>1289</v>
      </c>
      <c r="V19" s="236">
        <v>35588.552120141343</v>
      </c>
      <c r="W19" s="236">
        <v>6</v>
      </c>
      <c r="X19" s="236">
        <v>89524.98</v>
      </c>
      <c r="Y19" s="236">
        <v>15</v>
      </c>
      <c r="Z19" s="236">
        <v>165107.54508196723</v>
      </c>
      <c r="AA19" s="236">
        <v>3.3333333333333335</v>
      </c>
      <c r="AB19" s="236">
        <v>21509.215653412597</v>
      </c>
      <c r="AC19" s="236">
        <v>3.3333333333333335</v>
      </c>
      <c r="AD19" s="236">
        <v>22751.828676635698</v>
      </c>
      <c r="AE19" s="236">
        <v>5</v>
      </c>
      <c r="AF19" s="236">
        <v>30519.879545454547</v>
      </c>
      <c r="AG19" s="236" t="s">
        <v>1288</v>
      </c>
      <c r="AH19" s="236">
        <v>8976.4351604278072</v>
      </c>
      <c r="AI19" s="236">
        <v>1</v>
      </c>
      <c r="AJ19" s="236">
        <v>9057.1584982014392</v>
      </c>
      <c r="AK19" s="236">
        <v>60.666666666666671</v>
      </c>
      <c r="AL19" s="236">
        <v>662930.88092980324</v>
      </c>
      <c r="AM19" s="236">
        <v>765467.51653997251</v>
      </c>
      <c r="AN19" s="236">
        <v>1138800</v>
      </c>
      <c r="AO19" s="256">
        <v>320587.67</v>
      </c>
    </row>
    <row r="20" spans="1:41" x14ac:dyDescent="0.2">
      <c r="A20" s="234" t="s">
        <v>214</v>
      </c>
      <c r="B20" s="235" t="s">
        <v>68</v>
      </c>
      <c r="C20" s="246">
        <v>5825</v>
      </c>
      <c r="D20" s="236">
        <v>60447.566405719364</v>
      </c>
      <c r="E20" s="236">
        <v>4</v>
      </c>
      <c r="F20" s="236">
        <v>33488.147132169579</v>
      </c>
      <c r="G20" s="236" t="s">
        <v>1291</v>
      </c>
      <c r="H20" s="236">
        <v>48654.880434782608</v>
      </c>
      <c r="I20" s="236" t="s">
        <v>1291</v>
      </c>
      <c r="J20" s="236">
        <v>33910.977272727272</v>
      </c>
      <c r="K20" s="236" t="s">
        <v>1287</v>
      </c>
      <c r="L20" s="236">
        <v>53120.043512658231</v>
      </c>
      <c r="M20" s="236" t="s">
        <v>1288</v>
      </c>
      <c r="N20" s="236">
        <v>12621.002819548872</v>
      </c>
      <c r="O20" s="236">
        <v>2.5</v>
      </c>
      <c r="P20" s="236">
        <v>45123.477822580644</v>
      </c>
      <c r="Q20" s="236">
        <v>2.5</v>
      </c>
      <c r="R20" s="236">
        <v>52130.229037267083</v>
      </c>
      <c r="S20" s="236">
        <v>5</v>
      </c>
      <c r="T20" s="236">
        <v>47284.320422535209</v>
      </c>
      <c r="U20" s="236" t="s">
        <v>1287</v>
      </c>
      <c r="V20" s="236">
        <v>59314.253533568903</v>
      </c>
      <c r="W20" s="236">
        <v>15</v>
      </c>
      <c r="X20" s="236">
        <v>223812.45</v>
      </c>
      <c r="Y20" s="236">
        <v>15</v>
      </c>
      <c r="Z20" s="236">
        <v>165107.54508196723</v>
      </c>
      <c r="AA20" s="236">
        <v>4.8</v>
      </c>
      <c r="AB20" s="236">
        <v>30973.270540914138</v>
      </c>
      <c r="AC20" s="236">
        <v>4.5999999999999996</v>
      </c>
      <c r="AD20" s="236">
        <v>31397.523573757262</v>
      </c>
      <c r="AE20" s="236">
        <v>5</v>
      </c>
      <c r="AF20" s="236">
        <v>30519.879545454547</v>
      </c>
      <c r="AG20" s="236" t="s">
        <v>1287</v>
      </c>
      <c r="AH20" s="236">
        <v>44882.175802139034</v>
      </c>
      <c r="AI20" s="236">
        <v>5</v>
      </c>
      <c r="AJ20" s="236">
        <v>45285.792491007196</v>
      </c>
      <c r="AK20" s="236">
        <v>87.4</v>
      </c>
      <c r="AL20" s="236">
        <v>957625.96902307787</v>
      </c>
      <c r="AM20" s="236">
        <v>1018073.5354287972</v>
      </c>
      <c r="AN20" s="236">
        <v>466000</v>
      </c>
      <c r="AO20" s="256">
        <v>178129.11</v>
      </c>
    </row>
    <row r="21" spans="1:41" x14ac:dyDescent="0.2">
      <c r="C21" s="259">
        <f>SUM(C5:C20)</f>
        <v>520165</v>
      </c>
      <c r="D21" s="259">
        <f t="shared" ref="D21:AO21" si="0">SUM(D5:D20)</f>
        <v>3251438.015119296</v>
      </c>
      <c r="E21" s="259">
        <f t="shared" si="0"/>
        <v>47</v>
      </c>
      <c r="F21" s="259">
        <f t="shared" si="0"/>
        <v>393485.72880299255</v>
      </c>
      <c r="G21" s="259">
        <f t="shared" si="0"/>
        <v>0</v>
      </c>
      <c r="H21" s="259">
        <f t="shared" si="0"/>
        <v>596022.28532608703</v>
      </c>
      <c r="I21" s="259">
        <f t="shared" si="0"/>
        <v>0</v>
      </c>
      <c r="J21" s="259">
        <f t="shared" si="0"/>
        <v>364543.00568181823</v>
      </c>
      <c r="K21" s="259">
        <f t="shared" si="0"/>
        <v>0</v>
      </c>
      <c r="L21" s="259">
        <f t="shared" si="0"/>
        <v>393088.32199367083</v>
      </c>
      <c r="M21" s="259">
        <f t="shared" si="0"/>
        <v>0</v>
      </c>
      <c r="N21" s="259">
        <f t="shared" si="0"/>
        <v>454356.10150375951</v>
      </c>
      <c r="O21" s="259">
        <f t="shared" si="0"/>
        <v>14</v>
      </c>
      <c r="P21" s="259">
        <f t="shared" si="0"/>
        <v>252691.47580645158</v>
      </c>
      <c r="Q21" s="259">
        <f t="shared" si="0"/>
        <v>9</v>
      </c>
      <c r="R21" s="259">
        <f t="shared" si="0"/>
        <v>187668.82453416148</v>
      </c>
      <c r="S21" s="259">
        <f t="shared" si="0"/>
        <v>50</v>
      </c>
      <c r="T21" s="259">
        <f t="shared" si="0"/>
        <v>472843.20422535215</v>
      </c>
      <c r="U21" s="259">
        <f t="shared" si="0"/>
        <v>0</v>
      </c>
      <c r="V21" s="259">
        <f t="shared" si="0"/>
        <v>486376.87897526508</v>
      </c>
      <c r="W21" s="259">
        <f t="shared" si="0"/>
        <v>63</v>
      </c>
      <c r="X21" s="259">
        <f t="shared" si="0"/>
        <v>940012.29</v>
      </c>
      <c r="Y21" s="259">
        <f t="shared" si="0"/>
        <v>162</v>
      </c>
      <c r="Z21" s="259">
        <f t="shared" si="0"/>
        <v>1783161.4868852461</v>
      </c>
      <c r="AA21" s="259">
        <f t="shared" si="0"/>
        <v>63.281544574351479</v>
      </c>
      <c r="AB21" s="259">
        <f t="shared" si="0"/>
        <v>408340.91673923028</v>
      </c>
      <c r="AC21" s="259">
        <f t="shared" si="0"/>
        <v>63.351538863239632</v>
      </c>
      <c r="AD21" s="259">
        <f t="shared" si="0"/>
        <v>432409.00758529693</v>
      </c>
      <c r="AE21" s="259">
        <f t="shared" si="0"/>
        <v>75</v>
      </c>
      <c r="AF21" s="259">
        <f t="shared" si="0"/>
        <v>457798.193181818</v>
      </c>
      <c r="AG21" s="259">
        <f t="shared" si="0"/>
        <v>0</v>
      </c>
      <c r="AH21" s="259">
        <f t="shared" si="0"/>
        <v>655279.76671122981</v>
      </c>
      <c r="AI21" s="259">
        <f t="shared" si="0"/>
        <v>70</v>
      </c>
      <c r="AJ21" s="259">
        <f t="shared" si="0"/>
        <v>634001.09487410076</v>
      </c>
      <c r="AK21" s="259">
        <f t="shared" si="0"/>
        <v>895.63308343759104</v>
      </c>
      <c r="AL21" s="259">
        <f t="shared" si="0"/>
        <v>8912078.5828264803</v>
      </c>
      <c r="AM21" s="259">
        <f t="shared" si="0"/>
        <v>12163516.59794578</v>
      </c>
      <c r="AN21" s="259">
        <f t="shared" si="0"/>
        <v>41613200</v>
      </c>
      <c r="AO21" s="259">
        <f t="shared" si="0"/>
        <v>4811342.87</v>
      </c>
    </row>
  </sheetData>
  <printOptions horizontalCentered="1"/>
  <pageMargins left="0.59055118110236227" right="0" top="0.74803149606299213" bottom="0.55118110236220474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Q116"/>
  <sheetViews>
    <sheetView zoomScale="90" zoomScaleNormal="90" workbookViewId="0">
      <selection activeCell="AQ3" sqref="A3:AQ3"/>
    </sheetView>
  </sheetViews>
  <sheetFormatPr defaultRowHeight="21" x14ac:dyDescent="0.2"/>
  <cols>
    <col min="1" max="1" width="12.140625" style="233" customWidth="1"/>
    <col min="2" max="2" width="11.28515625" style="37" customWidth="1"/>
    <col min="3" max="3" width="68" style="233" customWidth="1"/>
    <col min="4" max="4" width="14.42578125" style="233" customWidth="1"/>
    <col min="5" max="5" width="14.5703125" style="244" bestFit="1" customWidth="1"/>
    <col min="6" max="6" width="17.28515625" style="233" customWidth="1"/>
    <col min="7" max="39" width="0" style="233" hidden="1" customWidth="1"/>
    <col min="40" max="41" width="15.7109375" style="233" bestFit="1" customWidth="1"/>
    <col min="42" max="42" width="16.85546875" style="233" bestFit="1" customWidth="1"/>
    <col min="43" max="43" width="15.7109375" style="243" bestFit="1" customWidth="1"/>
    <col min="44" max="16384" width="9.140625" style="233"/>
  </cols>
  <sheetData>
    <row r="1" spans="1:43" ht="26.25" x14ac:dyDescent="0.2">
      <c r="A1" s="248" t="s">
        <v>1302</v>
      </c>
      <c r="C1" s="249"/>
    </row>
    <row r="3" spans="1:43" s="101" customFormat="1" ht="128.25" customHeight="1" x14ac:dyDescent="0.2">
      <c r="A3" s="232" t="s">
        <v>134</v>
      </c>
      <c r="B3" s="232" t="s">
        <v>143</v>
      </c>
      <c r="C3" s="232" t="s">
        <v>144</v>
      </c>
      <c r="D3" s="242" t="s">
        <v>547</v>
      </c>
      <c r="E3" s="245" t="s">
        <v>1282</v>
      </c>
      <c r="F3" s="242" t="s">
        <v>1300</v>
      </c>
      <c r="G3" s="242" t="s">
        <v>260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 t="s">
        <v>546</v>
      </c>
      <c r="AN3" s="242" t="s">
        <v>1285</v>
      </c>
      <c r="AO3" s="242" t="s">
        <v>1286</v>
      </c>
      <c r="AP3" s="242" t="s">
        <v>1278</v>
      </c>
      <c r="AQ3" s="250" t="s">
        <v>1279</v>
      </c>
    </row>
    <row r="4" spans="1:43" x14ac:dyDescent="0.2">
      <c r="A4" s="239" t="s">
        <v>135</v>
      </c>
      <c r="B4" s="234" t="s">
        <v>146</v>
      </c>
      <c r="C4" s="235" t="s">
        <v>0</v>
      </c>
      <c r="D4" s="235" t="s">
        <v>548</v>
      </c>
      <c r="E4" s="246">
        <v>222616</v>
      </c>
      <c r="F4" s="236">
        <v>1308377.3964649595</v>
      </c>
      <c r="G4" s="236">
        <v>1</v>
      </c>
      <c r="H4" s="236">
        <v>8372.0367830423947</v>
      </c>
      <c r="I4" s="236" t="s">
        <v>1287</v>
      </c>
      <c r="J4" s="236">
        <v>60818.600543478264</v>
      </c>
      <c r="K4" s="236" t="s">
        <v>1288</v>
      </c>
      <c r="L4" s="236">
        <v>8477.744318181818</v>
      </c>
      <c r="M4" s="236" t="s">
        <v>1287</v>
      </c>
      <c r="N4" s="236">
        <v>53120.043512658231</v>
      </c>
      <c r="O4" s="236" t="s">
        <v>1288</v>
      </c>
      <c r="P4" s="236">
        <v>12621.002819548872</v>
      </c>
      <c r="Q4" s="236">
        <v>0</v>
      </c>
      <c r="R4" s="236">
        <v>0</v>
      </c>
      <c r="S4" s="236">
        <v>0</v>
      </c>
      <c r="T4" s="236">
        <v>0</v>
      </c>
      <c r="U4" s="236">
        <v>2</v>
      </c>
      <c r="V4" s="236">
        <v>18913.728169014084</v>
      </c>
      <c r="W4" s="236" t="s">
        <v>1288</v>
      </c>
      <c r="X4" s="236">
        <v>11862.850706713782</v>
      </c>
      <c r="Y4" s="236">
        <v>6</v>
      </c>
      <c r="Z4" s="236">
        <v>89524.98</v>
      </c>
      <c r="AA4" s="236">
        <v>3</v>
      </c>
      <c r="AB4" s="236">
        <v>33021.509016393444</v>
      </c>
      <c r="AC4" s="236">
        <v>5</v>
      </c>
      <c r="AD4" s="236">
        <v>32263.823480118896</v>
      </c>
      <c r="AE4" s="236">
        <v>4.5</v>
      </c>
      <c r="AF4" s="236">
        <v>30714.968713458195</v>
      </c>
      <c r="AG4" s="236">
        <v>5</v>
      </c>
      <c r="AH4" s="236">
        <v>30519.879545454547</v>
      </c>
      <c r="AI4" s="236" t="s">
        <v>1287</v>
      </c>
      <c r="AJ4" s="236">
        <v>44882.175802139034</v>
      </c>
      <c r="AK4" s="236">
        <v>5</v>
      </c>
      <c r="AL4" s="236">
        <v>45285.792491007196</v>
      </c>
      <c r="AM4" s="236">
        <v>49.5</v>
      </c>
      <c r="AN4" s="236">
        <v>480399.13590120873</v>
      </c>
      <c r="AO4" s="236">
        <v>1788776.5323661682</v>
      </c>
      <c r="AP4" s="236">
        <v>17809280</v>
      </c>
      <c r="AQ4" s="251">
        <v>1141918.07</v>
      </c>
    </row>
    <row r="5" spans="1:43" x14ac:dyDescent="0.2">
      <c r="A5" s="240"/>
      <c r="B5" s="234" t="s">
        <v>147</v>
      </c>
      <c r="C5" s="235" t="s">
        <v>1</v>
      </c>
      <c r="D5" s="235" t="s">
        <v>548</v>
      </c>
      <c r="E5" s="246">
        <v>49444</v>
      </c>
      <c r="F5" s="236">
        <v>314078.95586371131</v>
      </c>
      <c r="G5" s="236">
        <v>2</v>
      </c>
      <c r="H5" s="236">
        <v>16744.073566084789</v>
      </c>
      <c r="I5" s="236" t="s">
        <v>1288</v>
      </c>
      <c r="J5" s="236">
        <v>12163.720108695652</v>
      </c>
      <c r="K5" s="236" t="s">
        <v>1289</v>
      </c>
      <c r="L5" s="236">
        <v>25433.232954545456</v>
      </c>
      <c r="M5" s="236" t="s">
        <v>1288</v>
      </c>
      <c r="N5" s="236">
        <v>10624.008702531646</v>
      </c>
      <c r="O5" s="236" t="s">
        <v>1289</v>
      </c>
      <c r="P5" s="236">
        <v>37863.008458646618</v>
      </c>
      <c r="Q5" s="236">
        <v>0</v>
      </c>
      <c r="R5" s="236">
        <v>0</v>
      </c>
      <c r="S5" s="236">
        <v>0.5</v>
      </c>
      <c r="T5" s="236">
        <v>10426.045807453416</v>
      </c>
      <c r="U5" s="236">
        <v>2</v>
      </c>
      <c r="V5" s="236">
        <v>18913.728169014084</v>
      </c>
      <c r="W5" s="236" t="s">
        <v>1288</v>
      </c>
      <c r="X5" s="236">
        <v>11862.850706713782</v>
      </c>
      <c r="Y5" s="236">
        <v>6</v>
      </c>
      <c r="Z5" s="236">
        <v>89524.98</v>
      </c>
      <c r="AA5" s="236">
        <v>9</v>
      </c>
      <c r="AB5" s="236">
        <v>99064.527049180324</v>
      </c>
      <c r="AC5" s="236">
        <v>5</v>
      </c>
      <c r="AD5" s="236">
        <v>32263.823480118896</v>
      </c>
      <c r="AE5" s="236">
        <v>5</v>
      </c>
      <c r="AF5" s="236">
        <v>34127.74301495355</v>
      </c>
      <c r="AG5" s="236">
        <v>5</v>
      </c>
      <c r="AH5" s="236">
        <v>30519.879545454547</v>
      </c>
      <c r="AI5" s="236" t="s">
        <v>1287</v>
      </c>
      <c r="AJ5" s="236">
        <v>44882.175802139034</v>
      </c>
      <c r="AK5" s="236">
        <v>5</v>
      </c>
      <c r="AL5" s="236">
        <v>45285.792491007196</v>
      </c>
      <c r="AM5" s="236">
        <v>53.5</v>
      </c>
      <c r="AN5" s="236">
        <v>519699.58985653892</v>
      </c>
      <c r="AO5" s="236">
        <v>833778.54572025035</v>
      </c>
      <c r="AP5" s="236">
        <v>3955520</v>
      </c>
      <c r="AQ5" s="251">
        <v>554951.42000000004</v>
      </c>
    </row>
    <row r="6" spans="1:43" x14ac:dyDescent="0.2">
      <c r="A6" s="240"/>
      <c r="B6" s="234" t="s">
        <v>148</v>
      </c>
      <c r="C6" s="235" t="s">
        <v>2</v>
      </c>
      <c r="D6" s="235" t="s">
        <v>548</v>
      </c>
      <c r="E6" s="246">
        <v>69588</v>
      </c>
      <c r="F6" s="236">
        <v>453398.77952659223</v>
      </c>
      <c r="G6" s="236">
        <v>3</v>
      </c>
      <c r="H6" s="236">
        <v>25116.110349127182</v>
      </c>
      <c r="I6" s="236" t="s">
        <v>1289</v>
      </c>
      <c r="J6" s="236">
        <v>36491.16032608696</v>
      </c>
      <c r="K6" s="236" t="s">
        <v>1289</v>
      </c>
      <c r="L6" s="236">
        <v>25433.232954545456</v>
      </c>
      <c r="M6" s="236" t="s">
        <v>1290</v>
      </c>
      <c r="N6" s="236">
        <v>21248.017405063292</v>
      </c>
      <c r="O6" s="236" t="s">
        <v>1288</v>
      </c>
      <c r="P6" s="236">
        <v>12621.002819548872</v>
      </c>
      <c r="Q6" s="236">
        <v>0</v>
      </c>
      <c r="R6" s="236">
        <v>0</v>
      </c>
      <c r="S6" s="236">
        <v>0</v>
      </c>
      <c r="T6" s="236">
        <v>0</v>
      </c>
      <c r="U6" s="236">
        <v>2</v>
      </c>
      <c r="V6" s="236">
        <v>18913.728169014084</v>
      </c>
      <c r="W6" s="236" t="s">
        <v>1288</v>
      </c>
      <c r="X6" s="236">
        <v>11862.850706713782</v>
      </c>
      <c r="Y6" s="236">
        <v>3</v>
      </c>
      <c r="Z6" s="236">
        <v>44762.49</v>
      </c>
      <c r="AA6" s="236">
        <v>12</v>
      </c>
      <c r="AB6" s="236">
        <v>132086.03606557377</v>
      </c>
      <c r="AC6" s="236">
        <v>5</v>
      </c>
      <c r="AD6" s="236">
        <v>32263.823480118896</v>
      </c>
      <c r="AE6" s="236">
        <v>4.875</v>
      </c>
      <c r="AF6" s="236">
        <v>33274.549439579707</v>
      </c>
      <c r="AG6" s="236">
        <v>5</v>
      </c>
      <c r="AH6" s="236">
        <v>30519.879545454547</v>
      </c>
      <c r="AI6" s="236" t="s">
        <v>1287</v>
      </c>
      <c r="AJ6" s="236">
        <v>44882.175802139034</v>
      </c>
      <c r="AK6" s="236">
        <v>5</v>
      </c>
      <c r="AL6" s="236">
        <v>45285.792491007196</v>
      </c>
      <c r="AM6" s="236">
        <v>54.875</v>
      </c>
      <c r="AN6" s="236">
        <v>514760.84955397272</v>
      </c>
      <c r="AO6" s="236">
        <v>968159.62908056495</v>
      </c>
      <c r="AP6" s="236">
        <v>5567040</v>
      </c>
      <c r="AQ6" s="251">
        <v>638990.27</v>
      </c>
    </row>
    <row r="7" spans="1:43" x14ac:dyDescent="0.2">
      <c r="A7" s="240"/>
      <c r="B7" s="234" t="s">
        <v>149</v>
      </c>
      <c r="C7" s="235" t="s">
        <v>3</v>
      </c>
      <c r="D7" s="235" t="s">
        <v>548</v>
      </c>
      <c r="E7" s="246">
        <v>71394</v>
      </c>
      <c r="F7" s="236">
        <v>432318.03135790513</v>
      </c>
      <c r="G7" s="236">
        <v>1</v>
      </c>
      <c r="H7" s="236">
        <v>8372.0367830423947</v>
      </c>
      <c r="I7" s="236" t="s">
        <v>1290</v>
      </c>
      <c r="J7" s="236">
        <v>24327.440217391304</v>
      </c>
      <c r="K7" s="236" t="s">
        <v>1288</v>
      </c>
      <c r="L7" s="236">
        <v>8477.744318181818</v>
      </c>
      <c r="M7" s="236" t="s">
        <v>1287</v>
      </c>
      <c r="N7" s="236">
        <v>53120.043512658231</v>
      </c>
      <c r="O7" s="236" t="s">
        <v>1290</v>
      </c>
      <c r="P7" s="236">
        <v>25242.005639097744</v>
      </c>
      <c r="Q7" s="236">
        <v>0.5</v>
      </c>
      <c r="R7" s="236">
        <v>9024.6955645161288</v>
      </c>
      <c r="S7" s="236">
        <v>0.5</v>
      </c>
      <c r="T7" s="236">
        <v>10426.045807453416</v>
      </c>
      <c r="U7" s="236">
        <v>4</v>
      </c>
      <c r="V7" s="236">
        <v>37827.456338028169</v>
      </c>
      <c r="W7" s="236" t="s">
        <v>1288</v>
      </c>
      <c r="X7" s="236">
        <v>11862.850706713782</v>
      </c>
      <c r="Y7" s="236">
        <v>6</v>
      </c>
      <c r="Z7" s="236">
        <v>89524.98</v>
      </c>
      <c r="AA7" s="236">
        <v>3</v>
      </c>
      <c r="AB7" s="236">
        <v>33021.509016393444</v>
      </c>
      <c r="AC7" s="236">
        <v>5</v>
      </c>
      <c r="AD7" s="236">
        <v>32263.823480118896</v>
      </c>
      <c r="AE7" s="236">
        <v>5</v>
      </c>
      <c r="AF7" s="236">
        <v>34127.74301495355</v>
      </c>
      <c r="AG7" s="236">
        <v>5</v>
      </c>
      <c r="AH7" s="236">
        <v>30519.879545454547</v>
      </c>
      <c r="AI7" s="236" t="s">
        <v>1287</v>
      </c>
      <c r="AJ7" s="236">
        <v>44882.175802139034</v>
      </c>
      <c r="AK7" s="236">
        <v>5</v>
      </c>
      <c r="AL7" s="236">
        <v>45285.792491007196</v>
      </c>
      <c r="AM7" s="236">
        <v>51</v>
      </c>
      <c r="AN7" s="236">
        <v>498306.2222371496</v>
      </c>
      <c r="AO7" s="236">
        <v>930624.25359505485</v>
      </c>
      <c r="AP7" s="236">
        <v>5711520</v>
      </c>
      <c r="AQ7" s="251">
        <v>612913.91</v>
      </c>
    </row>
    <row r="8" spans="1:43" x14ac:dyDescent="0.2">
      <c r="A8" s="240"/>
      <c r="B8" s="234" t="s">
        <v>150</v>
      </c>
      <c r="C8" s="235" t="s">
        <v>4</v>
      </c>
      <c r="D8" s="235" t="s">
        <v>548</v>
      </c>
      <c r="E8" s="246">
        <v>49480</v>
      </c>
      <c r="F8" s="236">
        <v>281995.63570626825</v>
      </c>
      <c r="G8" s="236">
        <v>2</v>
      </c>
      <c r="H8" s="236">
        <v>16744.073566084789</v>
      </c>
      <c r="I8" s="236" t="s">
        <v>1290</v>
      </c>
      <c r="J8" s="236">
        <v>24327.440217391304</v>
      </c>
      <c r="K8" s="236" t="s">
        <v>1290</v>
      </c>
      <c r="L8" s="236">
        <v>16955.488636363636</v>
      </c>
      <c r="M8" s="236" t="s">
        <v>1289</v>
      </c>
      <c r="N8" s="236">
        <v>31872.026107594938</v>
      </c>
      <c r="O8" s="236" t="s">
        <v>1288</v>
      </c>
      <c r="P8" s="236">
        <v>12621.002819548872</v>
      </c>
      <c r="Q8" s="236">
        <v>0.5</v>
      </c>
      <c r="R8" s="236">
        <v>9024.6955645161288</v>
      </c>
      <c r="S8" s="236">
        <v>0.5</v>
      </c>
      <c r="T8" s="236">
        <v>10426.045807453416</v>
      </c>
      <c r="U8" s="236">
        <v>2</v>
      </c>
      <c r="V8" s="236">
        <v>18913.728169014084</v>
      </c>
      <c r="W8" s="236" t="s">
        <v>1288</v>
      </c>
      <c r="X8" s="236">
        <v>11862.850706713782</v>
      </c>
      <c r="Y8" s="236">
        <v>3</v>
      </c>
      <c r="Z8" s="236">
        <v>44762.49</v>
      </c>
      <c r="AA8" s="236">
        <v>6</v>
      </c>
      <c r="AB8" s="236">
        <v>66043.018032786887</v>
      </c>
      <c r="AC8" s="236">
        <v>5</v>
      </c>
      <c r="AD8" s="236">
        <v>32263.823480118896</v>
      </c>
      <c r="AE8" s="236">
        <v>5</v>
      </c>
      <c r="AF8" s="236">
        <v>34127.74301495355</v>
      </c>
      <c r="AG8" s="236">
        <v>5</v>
      </c>
      <c r="AH8" s="236">
        <v>30519.879545454547</v>
      </c>
      <c r="AI8" s="236" t="s">
        <v>1287</v>
      </c>
      <c r="AJ8" s="236">
        <v>44882.175802139034</v>
      </c>
      <c r="AK8" s="236">
        <v>5</v>
      </c>
      <c r="AL8" s="236">
        <v>45285.792491007196</v>
      </c>
      <c r="AM8" s="236">
        <v>48</v>
      </c>
      <c r="AN8" s="236">
        <v>450632.27396114101</v>
      </c>
      <c r="AO8" s="236">
        <v>732627.90966740926</v>
      </c>
      <c r="AP8" s="236">
        <v>3958400</v>
      </c>
      <c r="AQ8" s="251">
        <v>488365.34</v>
      </c>
    </row>
    <row r="9" spans="1:43" x14ac:dyDescent="0.2">
      <c r="A9" s="240"/>
      <c r="B9" s="234" t="s">
        <v>151</v>
      </c>
      <c r="C9" s="235" t="s">
        <v>5</v>
      </c>
      <c r="D9" s="235" t="s">
        <v>548</v>
      </c>
      <c r="E9" s="246">
        <v>57556</v>
      </c>
      <c r="F9" s="236">
        <v>346571.124642234</v>
      </c>
      <c r="G9" s="236">
        <v>1</v>
      </c>
      <c r="H9" s="236">
        <v>8372.0367830423947</v>
      </c>
      <c r="I9" s="236" t="s">
        <v>1289</v>
      </c>
      <c r="J9" s="236">
        <v>36491.16032608696</v>
      </c>
      <c r="K9" s="236" t="s">
        <v>1288</v>
      </c>
      <c r="L9" s="236">
        <v>8477.744318181818</v>
      </c>
      <c r="M9" s="236" t="s">
        <v>1289</v>
      </c>
      <c r="N9" s="236">
        <v>31872.026107594938</v>
      </c>
      <c r="O9" s="236" t="s">
        <v>1290</v>
      </c>
      <c r="P9" s="236">
        <v>25242.005639097744</v>
      </c>
      <c r="Q9" s="236">
        <v>0</v>
      </c>
      <c r="R9" s="236">
        <v>0</v>
      </c>
      <c r="S9" s="236">
        <v>0</v>
      </c>
      <c r="T9" s="236">
        <v>0</v>
      </c>
      <c r="U9" s="236">
        <v>1</v>
      </c>
      <c r="V9" s="236">
        <v>9456.8640845070422</v>
      </c>
      <c r="W9" s="236" t="s">
        <v>1288</v>
      </c>
      <c r="X9" s="236">
        <v>11862.850706713782</v>
      </c>
      <c r="Y9" s="236">
        <v>9</v>
      </c>
      <c r="Z9" s="236">
        <v>134287.47</v>
      </c>
      <c r="AA9" s="236">
        <v>6</v>
      </c>
      <c r="AB9" s="236">
        <v>66043.018032786887</v>
      </c>
      <c r="AC9" s="236">
        <v>4.1428571428571432</v>
      </c>
      <c r="AD9" s="236">
        <v>26732.882312098514</v>
      </c>
      <c r="AE9" s="236">
        <v>4.5714285714285712</v>
      </c>
      <c r="AF9" s="236">
        <v>31202.507899386099</v>
      </c>
      <c r="AG9" s="236">
        <v>5</v>
      </c>
      <c r="AH9" s="236">
        <v>30519.879545454547</v>
      </c>
      <c r="AI9" s="236" t="s">
        <v>1287</v>
      </c>
      <c r="AJ9" s="236">
        <v>44882.175802139034</v>
      </c>
      <c r="AK9" s="236">
        <v>5</v>
      </c>
      <c r="AL9" s="236">
        <v>45285.792491007196</v>
      </c>
      <c r="AM9" s="236">
        <v>50.714285714285708</v>
      </c>
      <c r="AN9" s="236">
        <v>510728.41404809698</v>
      </c>
      <c r="AO9" s="236">
        <v>857299.53869033104</v>
      </c>
      <c r="AP9" s="236">
        <v>4604480</v>
      </c>
      <c r="AQ9" s="251">
        <v>567404.66</v>
      </c>
    </row>
    <row r="10" spans="1:43" x14ac:dyDescent="0.2">
      <c r="A10" s="240"/>
      <c r="B10" s="234" t="s">
        <v>152</v>
      </c>
      <c r="C10" s="235" t="s">
        <v>6</v>
      </c>
      <c r="D10" s="235" t="s">
        <v>549</v>
      </c>
      <c r="E10" s="246">
        <v>54165</v>
      </c>
      <c r="F10" s="236">
        <v>344067.76645008335</v>
      </c>
      <c r="G10" s="236">
        <v>1</v>
      </c>
      <c r="H10" s="236">
        <v>8372.0367830423947</v>
      </c>
      <c r="I10" s="236" t="s">
        <v>1290</v>
      </c>
      <c r="J10" s="236">
        <v>24327.440217391304</v>
      </c>
      <c r="K10" s="236" t="s">
        <v>1288</v>
      </c>
      <c r="L10" s="236">
        <v>8477.744318181818</v>
      </c>
      <c r="M10" s="236" t="s">
        <v>1287</v>
      </c>
      <c r="N10" s="236">
        <v>53120.043512658231</v>
      </c>
      <c r="O10" s="236" t="s">
        <v>1288</v>
      </c>
      <c r="P10" s="236">
        <v>12621.002819548872</v>
      </c>
      <c r="Q10" s="236">
        <v>0</v>
      </c>
      <c r="R10" s="236">
        <v>0</v>
      </c>
      <c r="S10" s="236">
        <v>0.5</v>
      </c>
      <c r="T10" s="236">
        <v>10426.045807453416</v>
      </c>
      <c r="U10" s="236">
        <v>2</v>
      </c>
      <c r="V10" s="236">
        <v>18913.728169014084</v>
      </c>
      <c r="W10" s="236" t="s">
        <v>1288</v>
      </c>
      <c r="X10" s="236">
        <v>11862.850706713782</v>
      </c>
      <c r="Y10" s="236">
        <v>6</v>
      </c>
      <c r="Z10" s="236">
        <v>89524.98</v>
      </c>
      <c r="AA10" s="236">
        <v>9</v>
      </c>
      <c r="AB10" s="236">
        <v>99064.527049180324</v>
      </c>
      <c r="AC10" s="236">
        <v>5</v>
      </c>
      <c r="AD10" s="236">
        <v>32263.823480118896</v>
      </c>
      <c r="AE10" s="236">
        <v>5</v>
      </c>
      <c r="AF10" s="236">
        <v>34127.74301495355</v>
      </c>
      <c r="AG10" s="236">
        <v>5</v>
      </c>
      <c r="AH10" s="236">
        <v>30519.879545454547</v>
      </c>
      <c r="AI10" s="236" t="s">
        <v>1287</v>
      </c>
      <c r="AJ10" s="236">
        <v>44882.175802139034</v>
      </c>
      <c r="AK10" s="236">
        <v>5</v>
      </c>
      <c r="AL10" s="236">
        <v>45285.792491007196</v>
      </c>
      <c r="AM10" s="236">
        <v>53.5</v>
      </c>
      <c r="AN10" s="236">
        <v>523789.81371685734</v>
      </c>
      <c r="AO10" s="236">
        <v>867857.58016694081</v>
      </c>
      <c r="AP10" s="236">
        <v>4333200</v>
      </c>
      <c r="AQ10" s="251">
        <v>576003.69999999995</v>
      </c>
    </row>
    <row r="11" spans="1:43" x14ac:dyDescent="0.2">
      <c r="A11" s="240"/>
      <c r="B11" s="234" t="s">
        <v>154</v>
      </c>
      <c r="C11" s="235" t="s">
        <v>8</v>
      </c>
      <c r="D11" s="235" t="s">
        <v>550</v>
      </c>
      <c r="E11" s="246">
        <v>10684</v>
      </c>
      <c r="F11" s="236">
        <v>91335.126471880649</v>
      </c>
      <c r="G11" s="236">
        <v>5</v>
      </c>
      <c r="H11" s="236">
        <v>41860.183915211972</v>
      </c>
      <c r="I11" s="236" t="s">
        <v>1288</v>
      </c>
      <c r="J11" s="236">
        <v>12163.720108695652</v>
      </c>
      <c r="K11" s="236" t="s">
        <v>1287</v>
      </c>
      <c r="L11" s="236">
        <v>42388.721590909088</v>
      </c>
      <c r="M11" s="236" t="s">
        <v>1287</v>
      </c>
      <c r="N11" s="236">
        <v>53120.043512658231</v>
      </c>
      <c r="O11" s="236" t="s">
        <v>1288</v>
      </c>
      <c r="P11" s="236">
        <v>12621.002819548872</v>
      </c>
      <c r="Q11" s="236">
        <v>0</v>
      </c>
      <c r="R11" s="236">
        <v>0</v>
      </c>
      <c r="S11" s="236">
        <v>0</v>
      </c>
      <c r="T11" s="236">
        <v>0</v>
      </c>
      <c r="U11" s="236">
        <v>4</v>
      </c>
      <c r="V11" s="236">
        <v>37827.456338028169</v>
      </c>
      <c r="W11" s="236" t="s">
        <v>1290</v>
      </c>
      <c r="X11" s="236">
        <v>23725.701413427563</v>
      </c>
      <c r="Y11" s="236">
        <v>15</v>
      </c>
      <c r="Z11" s="236">
        <v>223812.45</v>
      </c>
      <c r="AA11" s="236">
        <v>9</v>
      </c>
      <c r="AB11" s="236">
        <v>99064.527049180324</v>
      </c>
      <c r="AC11" s="236">
        <v>5</v>
      </c>
      <c r="AD11" s="236">
        <v>32263.823480118896</v>
      </c>
      <c r="AE11" s="236">
        <v>5</v>
      </c>
      <c r="AF11" s="236">
        <v>34127.74301495355</v>
      </c>
      <c r="AG11" s="236">
        <v>5</v>
      </c>
      <c r="AH11" s="236">
        <v>30519.879545454547</v>
      </c>
      <c r="AI11" s="236" t="s">
        <v>1287</v>
      </c>
      <c r="AJ11" s="236">
        <v>44882.175802139034</v>
      </c>
      <c r="AK11" s="236">
        <v>5</v>
      </c>
      <c r="AL11" s="236">
        <v>45285.792491007196</v>
      </c>
      <c r="AM11" s="236">
        <v>72</v>
      </c>
      <c r="AN11" s="236">
        <v>733663.22108133312</v>
      </c>
      <c r="AO11" s="236">
        <v>824998.34755321383</v>
      </c>
      <c r="AP11" s="236">
        <v>854720</v>
      </c>
      <c r="AQ11" s="251">
        <v>528002.17000000004</v>
      </c>
    </row>
    <row r="12" spans="1:43" x14ac:dyDescent="0.2">
      <c r="A12" s="240"/>
      <c r="B12" s="234" t="s">
        <v>155</v>
      </c>
      <c r="C12" s="235" t="s">
        <v>9</v>
      </c>
      <c r="D12" s="235" t="s">
        <v>550</v>
      </c>
      <c r="E12" s="246">
        <v>11606</v>
      </c>
      <c r="F12" s="236">
        <v>103351.14402305696</v>
      </c>
      <c r="G12" s="236">
        <v>5</v>
      </c>
      <c r="H12" s="236">
        <v>41860.183915211972</v>
      </c>
      <c r="I12" s="236" t="s">
        <v>1288</v>
      </c>
      <c r="J12" s="236">
        <v>12163.720108695652</v>
      </c>
      <c r="K12" s="236" t="s">
        <v>1287</v>
      </c>
      <c r="L12" s="236">
        <v>42388.721590909088</v>
      </c>
      <c r="M12" s="236" t="s">
        <v>1287</v>
      </c>
      <c r="N12" s="236">
        <v>53120.043512658231</v>
      </c>
      <c r="O12" s="236" t="s">
        <v>1289</v>
      </c>
      <c r="P12" s="236">
        <v>37863.008458646618</v>
      </c>
      <c r="Q12" s="236">
        <v>1.5</v>
      </c>
      <c r="R12" s="236">
        <v>27074.086693548386</v>
      </c>
      <c r="S12" s="236">
        <v>0.5</v>
      </c>
      <c r="T12" s="236">
        <v>10426.045807453416</v>
      </c>
      <c r="U12" s="236">
        <v>2</v>
      </c>
      <c r="V12" s="236">
        <v>18913.728169014084</v>
      </c>
      <c r="W12" s="236" t="s">
        <v>1289</v>
      </c>
      <c r="X12" s="236">
        <v>35588.552120141343</v>
      </c>
      <c r="Y12" s="236">
        <v>15</v>
      </c>
      <c r="Z12" s="236">
        <v>223812.45</v>
      </c>
      <c r="AA12" s="236">
        <v>9</v>
      </c>
      <c r="AB12" s="236">
        <v>99064.527049180324</v>
      </c>
      <c r="AC12" s="236">
        <v>5</v>
      </c>
      <c r="AD12" s="236">
        <v>32263.823480118896</v>
      </c>
      <c r="AE12" s="236">
        <v>5</v>
      </c>
      <c r="AF12" s="236">
        <v>34127.74301495355</v>
      </c>
      <c r="AG12" s="236">
        <v>5</v>
      </c>
      <c r="AH12" s="236">
        <v>30519.879545454547</v>
      </c>
      <c r="AI12" s="236" t="s">
        <v>1287</v>
      </c>
      <c r="AJ12" s="236">
        <v>44882.175802139034</v>
      </c>
      <c r="AK12" s="236">
        <v>5</v>
      </c>
      <c r="AL12" s="236">
        <v>45285.792491007196</v>
      </c>
      <c r="AM12" s="236">
        <v>75</v>
      </c>
      <c r="AN12" s="236">
        <v>789354.48175913235</v>
      </c>
      <c r="AO12" s="236">
        <v>892705.62578218919</v>
      </c>
      <c r="AP12" s="236">
        <v>928480</v>
      </c>
      <c r="AQ12" s="251">
        <v>573567.31000000006</v>
      </c>
    </row>
    <row r="13" spans="1:43" x14ac:dyDescent="0.2">
      <c r="A13" s="240"/>
      <c r="B13" s="234" t="s">
        <v>156</v>
      </c>
      <c r="C13" s="235" t="s">
        <v>10</v>
      </c>
      <c r="D13" s="235" t="s">
        <v>550</v>
      </c>
      <c r="E13" s="246">
        <v>11032</v>
      </c>
      <c r="F13" s="236">
        <v>80556.544296668857</v>
      </c>
      <c r="G13" s="236">
        <v>5</v>
      </c>
      <c r="H13" s="236">
        <v>41860.183915211972</v>
      </c>
      <c r="I13" s="236" t="s">
        <v>1288</v>
      </c>
      <c r="J13" s="236">
        <v>12163.720108695652</v>
      </c>
      <c r="K13" s="236" t="s">
        <v>1287</v>
      </c>
      <c r="L13" s="236">
        <v>42388.721590909088</v>
      </c>
      <c r="M13" s="236" t="s">
        <v>1289</v>
      </c>
      <c r="N13" s="236">
        <v>31872.026107594938</v>
      </c>
      <c r="O13" s="236" t="s">
        <v>1289</v>
      </c>
      <c r="P13" s="236">
        <v>37863.008458646618</v>
      </c>
      <c r="Q13" s="236">
        <v>0.5</v>
      </c>
      <c r="R13" s="236">
        <v>9024.6955645161288</v>
      </c>
      <c r="S13" s="236">
        <v>0</v>
      </c>
      <c r="T13" s="236">
        <v>0</v>
      </c>
      <c r="U13" s="236">
        <v>4</v>
      </c>
      <c r="V13" s="236">
        <v>37827.456338028169</v>
      </c>
      <c r="W13" s="236" t="s">
        <v>1289</v>
      </c>
      <c r="X13" s="236">
        <v>35588.552120141343</v>
      </c>
      <c r="Y13" s="236">
        <v>9</v>
      </c>
      <c r="Z13" s="236">
        <v>134287.47</v>
      </c>
      <c r="AA13" s="236">
        <v>3</v>
      </c>
      <c r="AB13" s="236">
        <v>33021.509016393444</v>
      </c>
      <c r="AC13" s="236">
        <v>5</v>
      </c>
      <c r="AD13" s="236">
        <v>32263.823480118896</v>
      </c>
      <c r="AE13" s="236">
        <v>5</v>
      </c>
      <c r="AF13" s="236">
        <v>34127.74301495355</v>
      </c>
      <c r="AG13" s="236">
        <v>5</v>
      </c>
      <c r="AH13" s="236">
        <v>30519.879545454547</v>
      </c>
      <c r="AI13" s="236" t="s">
        <v>1287</v>
      </c>
      <c r="AJ13" s="236">
        <v>44882.175802139034</v>
      </c>
      <c r="AK13" s="236">
        <v>5</v>
      </c>
      <c r="AL13" s="236">
        <v>45285.792491007196</v>
      </c>
      <c r="AM13" s="236">
        <v>61.5</v>
      </c>
      <c r="AN13" s="236">
        <v>602976.7575538106</v>
      </c>
      <c r="AO13" s="236">
        <v>683533.30185047945</v>
      </c>
      <c r="AP13" s="236">
        <v>882560</v>
      </c>
      <c r="AQ13" s="251">
        <v>468101.85</v>
      </c>
    </row>
    <row r="14" spans="1:43" x14ac:dyDescent="0.2">
      <c r="A14" s="240"/>
      <c r="B14" s="234" t="s">
        <v>157</v>
      </c>
      <c r="C14" s="235" t="s">
        <v>11</v>
      </c>
      <c r="D14" s="235" t="s">
        <v>550</v>
      </c>
      <c r="E14" s="246">
        <v>16062</v>
      </c>
      <c r="F14" s="236">
        <v>113471.82661870444</v>
      </c>
      <c r="G14" s="236">
        <v>5</v>
      </c>
      <c r="H14" s="236">
        <v>41860.183915211972</v>
      </c>
      <c r="I14" s="236" t="s">
        <v>1288</v>
      </c>
      <c r="J14" s="236">
        <v>12163.720108695652</v>
      </c>
      <c r="K14" s="236" t="s">
        <v>1287</v>
      </c>
      <c r="L14" s="236">
        <v>42388.721590909088</v>
      </c>
      <c r="M14" s="236" t="s">
        <v>1289</v>
      </c>
      <c r="N14" s="236">
        <v>31872.026107594938</v>
      </c>
      <c r="O14" s="236" t="s">
        <v>1291</v>
      </c>
      <c r="P14" s="236">
        <v>50484.011278195489</v>
      </c>
      <c r="Q14" s="236">
        <v>0</v>
      </c>
      <c r="R14" s="236">
        <v>0</v>
      </c>
      <c r="S14" s="236">
        <v>0.5</v>
      </c>
      <c r="T14" s="236">
        <v>10426.045807453416</v>
      </c>
      <c r="U14" s="236">
        <v>4</v>
      </c>
      <c r="V14" s="236">
        <v>37827.456338028169</v>
      </c>
      <c r="W14" s="236" t="s">
        <v>1289</v>
      </c>
      <c r="X14" s="236">
        <v>35588.552120141343</v>
      </c>
      <c r="Y14" s="236">
        <v>6</v>
      </c>
      <c r="Z14" s="236">
        <v>89524.98</v>
      </c>
      <c r="AA14" s="236">
        <v>3</v>
      </c>
      <c r="AB14" s="236">
        <v>33021.509016393444</v>
      </c>
      <c r="AC14" s="236">
        <v>5</v>
      </c>
      <c r="AD14" s="236">
        <v>32263.823480118896</v>
      </c>
      <c r="AE14" s="236">
        <v>5</v>
      </c>
      <c r="AF14" s="236">
        <v>34127.74301495355</v>
      </c>
      <c r="AG14" s="236">
        <v>5</v>
      </c>
      <c r="AH14" s="236">
        <v>30519.879545454547</v>
      </c>
      <c r="AI14" s="236" t="s">
        <v>1287</v>
      </c>
      <c r="AJ14" s="236">
        <v>44882.175802139034</v>
      </c>
      <c r="AK14" s="236">
        <v>5</v>
      </c>
      <c r="AL14" s="236">
        <v>45285.792491007196</v>
      </c>
      <c r="AM14" s="236">
        <v>59.5</v>
      </c>
      <c r="AN14" s="236">
        <v>572236.62061629677</v>
      </c>
      <c r="AO14" s="236">
        <v>685708.44723500113</v>
      </c>
      <c r="AP14" s="236">
        <v>1284960</v>
      </c>
      <c r="AQ14" s="251">
        <v>467954.49</v>
      </c>
    </row>
    <row r="15" spans="1:43" x14ac:dyDescent="0.2">
      <c r="A15" s="240"/>
      <c r="B15" s="234" t="s">
        <v>158</v>
      </c>
      <c r="C15" s="235" t="s">
        <v>12</v>
      </c>
      <c r="D15" s="235" t="s">
        <v>550</v>
      </c>
      <c r="E15" s="246">
        <v>8582</v>
      </c>
      <c r="F15" s="236">
        <v>63175.932122883838</v>
      </c>
      <c r="G15" s="236">
        <v>5</v>
      </c>
      <c r="H15" s="236">
        <v>41860.183915211972</v>
      </c>
      <c r="I15" s="236" t="s">
        <v>1288</v>
      </c>
      <c r="J15" s="236">
        <v>12163.720108695652</v>
      </c>
      <c r="K15" s="236" t="s">
        <v>1287</v>
      </c>
      <c r="L15" s="236">
        <v>42388.721590909088</v>
      </c>
      <c r="M15" s="236" t="s">
        <v>1288</v>
      </c>
      <c r="N15" s="236">
        <v>10624.008702531646</v>
      </c>
      <c r="O15" s="236" t="s">
        <v>1288</v>
      </c>
      <c r="P15" s="236">
        <v>12621.002819548872</v>
      </c>
      <c r="Q15" s="236">
        <v>1.5</v>
      </c>
      <c r="R15" s="236">
        <v>27074.086693548386</v>
      </c>
      <c r="S15" s="236">
        <v>0.5</v>
      </c>
      <c r="T15" s="236">
        <v>10426.045807453416</v>
      </c>
      <c r="U15" s="236">
        <v>2</v>
      </c>
      <c r="V15" s="236">
        <v>18913.728169014084</v>
      </c>
      <c r="W15" s="236" t="s">
        <v>1290</v>
      </c>
      <c r="X15" s="236">
        <v>23725.701413427563</v>
      </c>
      <c r="Y15" s="236">
        <v>15</v>
      </c>
      <c r="Z15" s="236">
        <v>223812.45</v>
      </c>
      <c r="AA15" s="236">
        <v>3</v>
      </c>
      <c r="AB15" s="236">
        <v>33021.509016393444</v>
      </c>
      <c r="AC15" s="236">
        <v>5</v>
      </c>
      <c r="AD15" s="236">
        <v>32263.823480118896</v>
      </c>
      <c r="AE15" s="236">
        <v>5</v>
      </c>
      <c r="AF15" s="236">
        <v>34127.74301495355</v>
      </c>
      <c r="AG15" s="236">
        <v>5</v>
      </c>
      <c r="AH15" s="236">
        <v>30519.879545454547</v>
      </c>
      <c r="AI15" s="236" t="s">
        <v>1287</v>
      </c>
      <c r="AJ15" s="236">
        <v>44882.175802139034</v>
      </c>
      <c r="AK15" s="236">
        <v>5</v>
      </c>
      <c r="AL15" s="236">
        <v>45285.792491007196</v>
      </c>
      <c r="AM15" s="236">
        <v>62</v>
      </c>
      <c r="AN15" s="236">
        <v>643710.57257040741</v>
      </c>
      <c r="AO15" s="236">
        <v>706886.50469329127</v>
      </c>
      <c r="AP15" s="236">
        <v>686560</v>
      </c>
      <c r="AQ15" s="251">
        <v>424121.55</v>
      </c>
    </row>
    <row r="16" spans="1:43" x14ac:dyDescent="0.2">
      <c r="A16" s="240"/>
      <c r="B16" s="234" t="s">
        <v>159</v>
      </c>
      <c r="C16" s="235" t="s">
        <v>13</v>
      </c>
      <c r="D16" s="235" t="s">
        <v>550</v>
      </c>
      <c r="E16" s="246">
        <v>10980</v>
      </c>
      <c r="F16" s="236">
        <v>87347.122306855163</v>
      </c>
      <c r="G16" s="236">
        <v>5</v>
      </c>
      <c r="H16" s="236">
        <v>41860.183915211972</v>
      </c>
      <c r="I16" s="236" t="s">
        <v>1288</v>
      </c>
      <c r="J16" s="236">
        <v>12163.720108695652</v>
      </c>
      <c r="K16" s="236" t="s">
        <v>1287</v>
      </c>
      <c r="L16" s="236">
        <v>42388.721590909088</v>
      </c>
      <c r="M16" s="236" t="s">
        <v>1291</v>
      </c>
      <c r="N16" s="236">
        <v>42496.034810126584</v>
      </c>
      <c r="O16" s="236" t="s">
        <v>1287</v>
      </c>
      <c r="P16" s="236">
        <v>63105.014097744359</v>
      </c>
      <c r="Q16" s="236">
        <v>1.5</v>
      </c>
      <c r="R16" s="236">
        <v>27074.086693548386</v>
      </c>
      <c r="S16" s="236">
        <v>0.5</v>
      </c>
      <c r="T16" s="236">
        <v>10426.045807453416</v>
      </c>
      <c r="U16" s="236">
        <v>2</v>
      </c>
      <c r="V16" s="236">
        <v>18913.728169014084</v>
      </c>
      <c r="W16" s="236" t="s">
        <v>1289</v>
      </c>
      <c r="X16" s="236">
        <v>35588.552120141343</v>
      </c>
      <c r="Y16" s="236">
        <v>9</v>
      </c>
      <c r="Z16" s="236">
        <v>134287.47</v>
      </c>
      <c r="AA16" s="236">
        <v>6</v>
      </c>
      <c r="AB16" s="236">
        <v>66043.018032786887</v>
      </c>
      <c r="AC16" s="236">
        <v>5</v>
      </c>
      <c r="AD16" s="236">
        <v>32263.823480118896</v>
      </c>
      <c r="AE16" s="236">
        <v>5</v>
      </c>
      <c r="AF16" s="236">
        <v>34127.74301495355</v>
      </c>
      <c r="AG16" s="236">
        <v>5</v>
      </c>
      <c r="AH16" s="236">
        <v>30519.879545454547</v>
      </c>
      <c r="AI16" s="236" t="s">
        <v>1287</v>
      </c>
      <c r="AJ16" s="236">
        <v>44882.175802139034</v>
      </c>
      <c r="AK16" s="236">
        <v>5</v>
      </c>
      <c r="AL16" s="236">
        <v>45285.792491007196</v>
      </c>
      <c r="AM16" s="236">
        <v>67</v>
      </c>
      <c r="AN16" s="236">
        <v>681425.989679305</v>
      </c>
      <c r="AO16" s="236">
        <v>768773.11198616005</v>
      </c>
      <c r="AP16" s="236">
        <v>878400</v>
      </c>
      <c r="AQ16" s="251">
        <v>524859.05000000005</v>
      </c>
    </row>
    <row r="17" spans="1:43" x14ac:dyDescent="0.2">
      <c r="A17" s="240"/>
      <c r="B17" s="234" t="s">
        <v>160</v>
      </c>
      <c r="C17" s="235" t="s">
        <v>14</v>
      </c>
      <c r="D17" s="235" t="s">
        <v>550</v>
      </c>
      <c r="E17" s="246">
        <v>6263</v>
      </c>
      <c r="F17" s="236">
        <v>40155.739687386878</v>
      </c>
      <c r="G17" s="236">
        <v>2</v>
      </c>
      <c r="H17" s="236">
        <v>16744.073566084789</v>
      </c>
      <c r="I17" s="236" t="s">
        <v>1288</v>
      </c>
      <c r="J17" s="236">
        <v>12163.720108695652</v>
      </c>
      <c r="K17" s="236" t="s">
        <v>1289</v>
      </c>
      <c r="L17" s="236">
        <v>25433.232954545456</v>
      </c>
      <c r="M17" s="236" t="s">
        <v>1289</v>
      </c>
      <c r="N17" s="236">
        <v>31872.026107594938</v>
      </c>
      <c r="O17" s="236" t="s">
        <v>1287</v>
      </c>
      <c r="P17" s="236">
        <v>63105.014097744359</v>
      </c>
      <c r="Q17" s="236">
        <v>1.5</v>
      </c>
      <c r="R17" s="236">
        <v>27074.086693548386</v>
      </c>
      <c r="S17" s="236">
        <v>0.5</v>
      </c>
      <c r="T17" s="236">
        <v>10426.045807453416</v>
      </c>
      <c r="U17" s="236">
        <v>1</v>
      </c>
      <c r="V17" s="236">
        <v>9456.8640845070422</v>
      </c>
      <c r="W17" s="236" t="s">
        <v>1289</v>
      </c>
      <c r="X17" s="236">
        <v>35588.552120141343</v>
      </c>
      <c r="Y17" s="236">
        <v>6</v>
      </c>
      <c r="Z17" s="236">
        <v>89524.98</v>
      </c>
      <c r="AA17" s="236">
        <v>3</v>
      </c>
      <c r="AB17" s="236">
        <v>33021.509016393444</v>
      </c>
      <c r="AC17" s="236">
        <v>5</v>
      </c>
      <c r="AD17" s="236">
        <v>32263.823480118896</v>
      </c>
      <c r="AE17" s="236">
        <v>5</v>
      </c>
      <c r="AF17" s="236">
        <v>34127.74301495355</v>
      </c>
      <c r="AG17" s="236">
        <v>5</v>
      </c>
      <c r="AH17" s="236">
        <v>30519.879545454547</v>
      </c>
      <c r="AI17" s="236" t="s">
        <v>1287</v>
      </c>
      <c r="AJ17" s="236">
        <v>44882.175802139034</v>
      </c>
      <c r="AK17" s="236">
        <v>5</v>
      </c>
      <c r="AL17" s="236">
        <v>45285.792491007196</v>
      </c>
      <c r="AM17" s="236">
        <v>54</v>
      </c>
      <c r="AN17" s="236">
        <v>541489.51889038202</v>
      </c>
      <c r="AO17" s="236">
        <v>581645.25857776892</v>
      </c>
      <c r="AP17" s="236">
        <v>501040</v>
      </c>
      <c r="AQ17" s="251">
        <v>309516.81</v>
      </c>
    </row>
    <row r="18" spans="1:43" x14ac:dyDescent="0.2">
      <c r="A18" s="240"/>
      <c r="B18" s="234" t="s">
        <v>161</v>
      </c>
      <c r="C18" s="235" t="s">
        <v>15</v>
      </c>
      <c r="D18" s="235" t="s">
        <v>550</v>
      </c>
      <c r="E18" s="246">
        <v>8553</v>
      </c>
      <c r="F18" s="236">
        <v>69563.352215291656</v>
      </c>
      <c r="G18" s="236">
        <v>5</v>
      </c>
      <c r="H18" s="236">
        <v>41860.183915211972</v>
      </c>
      <c r="I18" s="236" t="s">
        <v>1288</v>
      </c>
      <c r="J18" s="236">
        <v>12163.720108695652</v>
      </c>
      <c r="K18" s="236" t="s">
        <v>1287</v>
      </c>
      <c r="L18" s="236">
        <v>42388.721590909088</v>
      </c>
      <c r="M18" s="236" t="s">
        <v>1290</v>
      </c>
      <c r="N18" s="236">
        <v>21248.017405063292</v>
      </c>
      <c r="O18" s="236" t="s">
        <v>1289</v>
      </c>
      <c r="P18" s="236">
        <v>37863.008458646618</v>
      </c>
      <c r="Q18" s="236">
        <v>0.5</v>
      </c>
      <c r="R18" s="236">
        <v>9024.6955645161288</v>
      </c>
      <c r="S18" s="236">
        <v>0</v>
      </c>
      <c r="T18" s="236">
        <v>0</v>
      </c>
      <c r="U18" s="236">
        <v>4</v>
      </c>
      <c r="V18" s="236">
        <v>37827.456338028169</v>
      </c>
      <c r="W18" s="236" t="s">
        <v>1290</v>
      </c>
      <c r="X18" s="236">
        <v>23725.701413427563</v>
      </c>
      <c r="Y18" s="236">
        <v>12</v>
      </c>
      <c r="Z18" s="236">
        <v>179049.96</v>
      </c>
      <c r="AA18" s="236">
        <v>9</v>
      </c>
      <c r="AB18" s="236">
        <v>99064.527049180324</v>
      </c>
      <c r="AC18" s="236">
        <v>5</v>
      </c>
      <c r="AD18" s="236">
        <v>32263.823480118896</v>
      </c>
      <c r="AE18" s="236">
        <v>5</v>
      </c>
      <c r="AF18" s="236">
        <v>34127.74301495355</v>
      </c>
      <c r="AG18" s="236">
        <v>5</v>
      </c>
      <c r="AH18" s="236">
        <v>30519.879545454547</v>
      </c>
      <c r="AI18" s="236" t="s">
        <v>1287</v>
      </c>
      <c r="AJ18" s="236">
        <v>44882.175802139034</v>
      </c>
      <c r="AK18" s="236">
        <v>5</v>
      </c>
      <c r="AL18" s="236">
        <v>45285.792491007196</v>
      </c>
      <c r="AM18" s="236">
        <v>68.5</v>
      </c>
      <c r="AN18" s="236">
        <v>691295.40617735195</v>
      </c>
      <c r="AO18" s="236">
        <v>760858.75839264365</v>
      </c>
      <c r="AP18" s="236">
        <v>684240</v>
      </c>
      <c r="AQ18" s="251">
        <v>422688.37</v>
      </c>
    </row>
    <row r="19" spans="1:43" x14ac:dyDescent="0.2">
      <c r="A19" s="240"/>
      <c r="B19" s="234" t="s">
        <v>162</v>
      </c>
      <c r="C19" s="235" t="s">
        <v>16</v>
      </c>
      <c r="D19" s="235" t="s">
        <v>550</v>
      </c>
      <c r="E19" s="246">
        <v>10912</v>
      </c>
      <c r="F19" s="236">
        <v>94579.862026894843</v>
      </c>
      <c r="G19" s="236">
        <v>5</v>
      </c>
      <c r="H19" s="236">
        <v>41860.183915211972</v>
      </c>
      <c r="I19" s="236" t="s">
        <v>1288</v>
      </c>
      <c r="J19" s="236">
        <v>12163.720108695652</v>
      </c>
      <c r="K19" s="236" t="s">
        <v>1287</v>
      </c>
      <c r="L19" s="236">
        <v>42388.721590909088</v>
      </c>
      <c r="M19" s="236" t="s">
        <v>1287</v>
      </c>
      <c r="N19" s="236">
        <v>53120.043512658231</v>
      </c>
      <c r="O19" s="236" t="s">
        <v>1289</v>
      </c>
      <c r="P19" s="236">
        <v>37863.008458646618</v>
      </c>
      <c r="Q19" s="236">
        <v>0.5</v>
      </c>
      <c r="R19" s="236">
        <v>9024.6955645161288</v>
      </c>
      <c r="S19" s="236">
        <v>0.5</v>
      </c>
      <c r="T19" s="236">
        <v>10426.045807453416</v>
      </c>
      <c r="U19" s="236">
        <v>2</v>
      </c>
      <c r="V19" s="236">
        <v>18913.728169014084</v>
      </c>
      <c r="W19" s="236" t="s">
        <v>1290</v>
      </c>
      <c r="X19" s="236">
        <v>23725.701413427563</v>
      </c>
      <c r="Y19" s="236">
        <v>15</v>
      </c>
      <c r="Z19" s="236">
        <v>223812.45</v>
      </c>
      <c r="AA19" s="236">
        <v>9</v>
      </c>
      <c r="AB19" s="236">
        <v>99064.527049180324</v>
      </c>
      <c r="AC19" s="236">
        <v>5</v>
      </c>
      <c r="AD19" s="236">
        <v>32263.823480118896</v>
      </c>
      <c r="AE19" s="236">
        <v>5</v>
      </c>
      <c r="AF19" s="236">
        <v>34127.74301495355</v>
      </c>
      <c r="AG19" s="236">
        <v>5</v>
      </c>
      <c r="AH19" s="236">
        <v>30519.879545454547</v>
      </c>
      <c r="AI19" s="236" t="s">
        <v>1287</v>
      </c>
      <c r="AJ19" s="236">
        <v>44882.175802139034</v>
      </c>
      <c r="AK19" s="236">
        <v>5</v>
      </c>
      <c r="AL19" s="236">
        <v>45285.792491007196</v>
      </c>
      <c r="AM19" s="236">
        <v>73</v>
      </c>
      <c r="AN19" s="236">
        <v>759442.23992338637</v>
      </c>
      <c r="AO19" s="236">
        <v>854022.10195028107</v>
      </c>
      <c r="AP19" s="236">
        <v>872960</v>
      </c>
      <c r="AQ19" s="251">
        <v>539269.91</v>
      </c>
    </row>
    <row r="20" spans="1:43" x14ac:dyDescent="0.2">
      <c r="A20" s="240"/>
      <c r="B20" s="234" t="s">
        <v>163</v>
      </c>
      <c r="C20" s="235" t="s">
        <v>17</v>
      </c>
      <c r="D20" s="235" t="s">
        <v>550</v>
      </c>
      <c r="E20" s="246">
        <v>12640</v>
      </c>
      <c r="F20" s="236">
        <v>90797.5034261728</v>
      </c>
      <c r="G20" s="236">
        <v>5</v>
      </c>
      <c r="H20" s="236">
        <v>41860.183915211972</v>
      </c>
      <c r="I20" s="236" t="s">
        <v>1288</v>
      </c>
      <c r="J20" s="236">
        <v>12163.720108695652</v>
      </c>
      <c r="K20" s="236" t="s">
        <v>1287</v>
      </c>
      <c r="L20" s="236">
        <v>42388.721590909088</v>
      </c>
      <c r="M20" s="236" t="s">
        <v>1287</v>
      </c>
      <c r="N20" s="236">
        <v>53120.043512658231</v>
      </c>
      <c r="O20" s="236" t="s">
        <v>1288</v>
      </c>
      <c r="P20" s="236">
        <v>12621.002819548872</v>
      </c>
      <c r="Q20" s="236">
        <v>0.5</v>
      </c>
      <c r="R20" s="236">
        <v>9024.6955645161288</v>
      </c>
      <c r="S20" s="236">
        <v>0</v>
      </c>
      <c r="T20" s="236">
        <v>0</v>
      </c>
      <c r="U20" s="236">
        <v>2</v>
      </c>
      <c r="V20" s="236">
        <v>18913.728169014084</v>
      </c>
      <c r="W20" s="236" t="s">
        <v>1288</v>
      </c>
      <c r="X20" s="236">
        <v>11862.850706713782</v>
      </c>
      <c r="Y20" s="236">
        <v>9</v>
      </c>
      <c r="Z20" s="236">
        <v>134287.47</v>
      </c>
      <c r="AA20" s="236">
        <v>6</v>
      </c>
      <c r="AB20" s="236">
        <v>66043.018032786887</v>
      </c>
      <c r="AC20" s="236">
        <v>5</v>
      </c>
      <c r="AD20" s="236">
        <v>32263.823480118896</v>
      </c>
      <c r="AE20" s="236">
        <v>5</v>
      </c>
      <c r="AF20" s="236">
        <v>34127.74301495355</v>
      </c>
      <c r="AG20" s="236">
        <v>5</v>
      </c>
      <c r="AH20" s="236">
        <v>30519.879545454547</v>
      </c>
      <c r="AI20" s="236" t="s">
        <v>1287</v>
      </c>
      <c r="AJ20" s="236">
        <v>44882.175802139034</v>
      </c>
      <c r="AK20" s="236">
        <v>5</v>
      </c>
      <c r="AL20" s="236">
        <v>45285.792491007196</v>
      </c>
      <c r="AM20" s="236">
        <v>60.5</v>
      </c>
      <c r="AN20" s="236">
        <v>589364.84875372797</v>
      </c>
      <c r="AO20" s="236">
        <v>680162.35217990074</v>
      </c>
      <c r="AP20" s="236">
        <v>1011200</v>
      </c>
      <c r="AQ20" s="251">
        <v>465273.92</v>
      </c>
    </row>
    <row r="21" spans="1:43" x14ac:dyDescent="0.2">
      <c r="A21" s="240"/>
      <c r="B21" s="234" t="s">
        <v>164</v>
      </c>
      <c r="C21" s="235" t="s">
        <v>18</v>
      </c>
      <c r="D21" s="235" t="s">
        <v>550</v>
      </c>
      <c r="E21" s="246">
        <v>11235</v>
      </c>
      <c r="F21" s="236">
        <v>90042.658348194076</v>
      </c>
      <c r="G21" s="236">
        <v>5</v>
      </c>
      <c r="H21" s="236">
        <v>41860.183915211972</v>
      </c>
      <c r="I21" s="236" t="s">
        <v>1288</v>
      </c>
      <c r="J21" s="236">
        <v>12163.720108695652</v>
      </c>
      <c r="K21" s="236" t="s">
        <v>1287</v>
      </c>
      <c r="L21" s="236">
        <v>42388.721590909088</v>
      </c>
      <c r="M21" s="236" t="s">
        <v>1287</v>
      </c>
      <c r="N21" s="236">
        <v>53120.043512658231</v>
      </c>
      <c r="O21" s="236" t="s">
        <v>1287</v>
      </c>
      <c r="P21" s="236">
        <v>63105.014097744359</v>
      </c>
      <c r="Q21" s="236">
        <v>0.5</v>
      </c>
      <c r="R21" s="236">
        <v>9024.6955645161288</v>
      </c>
      <c r="S21" s="236">
        <v>0</v>
      </c>
      <c r="T21" s="236">
        <v>0</v>
      </c>
      <c r="U21" s="236">
        <v>2</v>
      </c>
      <c r="V21" s="236">
        <v>18913.728169014084</v>
      </c>
      <c r="W21" s="236" t="s">
        <v>1288</v>
      </c>
      <c r="X21" s="236">
        <v>11862.850706713782</v>
      </c>
      <c r="Y21" s="236">
        <v>15</v>
      </c>
      <c r="Z21" s="236">
        <v>223812.45</v>
      </c>
      <c r="AA21" s="236">
        <v>3</v>
      </c>
      <c r="AB21" s="236">
        <v>33021.509016393444</v>
      </c>
      <c r="AC21" s="236">
        <v>5</v>
      </c>
      <c r="AD21" s="236">
        <v>32263.823480118896</v>
      </c>
      <c r="AE21" s="236">
        <v>5</v>
      </c>
      <c r="AF21" s="236">
        <v>34127.74301495355</v>
      </c>
      <c r="AG21" s="236">
        <v>5</v>
      </c>
      <c r="AH21" s="236">
        <v>30519.879545454547</v>
      </c>
      <c r="AI21" s="236" t="s">
        <v>1287</v>
      </c>
      <c r="AJ21" s="236">
        <v>44882.175802139034</v>
      </c>
      <c r="AK21" s="236">
        <v>5</v>
      </c>
      <c r="AL21" s="236">
        <v>45285.792491007196</v>
      </c>
      <c r="AM21" s="236">
        <v>67.5</v>
      </c>
      <c r="AN21" s="236">
        <v>696352.33101552993</v>
      </c>
      <c r="AO21" s="236">
        <v>786394.98936372413</v>
      </c>
      <c r="AP21" s="236">
        <v>898800</v>
      </c>
      <c r="AQ21" s="251">
        <v>536117.69999999995</v>
      </c>
    </row>
    <row r="22" spans="1:43" x14ac:dyDescent="0.2">
      <c r="A22" s="240"/>
      <c r="B22" s="234" t="s">
        <v>165</v>
      </c>
      <c r="C22" s="235" t="s">
        <v>19</v>
      </c>
      <c r="D22" s="235" t="s">
        <v>550</v>
      </c>
      <c r="E22" s="246">
        <v>8358</v>
      </c>
      <c r="F22" s="236">
        <v>65496.449968580455</v>
      </c>
      <c r="G22" s="236">
        <v>5</v>
      </c>
      <c r="H22" s="236">
        <v>41860.183915211972</v>
      </c>
      <c r="I22" s="236" t="s">
        <v>1291</v>
      </c>
      <c r="J22" s="236">
        <v>48654.880434782608</v>
      </c>
      <c r="K22" s="236" t="s">
        <v>1287</v>
      </c>
      <c r="L22" s="236">
        <v>42388.721590909088</v>
      </c>
      <c r="M22" s="236" t="s">
        <v>1287</v>
      </c>
      <c r="N22" s="236">
        <v>53120.043512658231</v>
      </c>
      <c r="O22" s="236" t="s">
        <v>1288</v>
      </c>
      <c r="P22" s="236">
        <v>12621.002819548872</v>
      </c>
      <c r="Q22" s="236">
        <v>0</v>
      </c>
      <c r="R22" s="236">
        <v>0</v>
      </c>
      <c r="S22" s="236">
        <v>0</v>
      </c>
      <c r="T22" s="236">
        <v>0</v>
      </c>
      <c r="U22" s="236">
        <v>1</v>
      </c>
      <c r="V22" s="236">
        <v>9456.8640845070422</v>
      </c>
      <c r="W22" s="236" t="s">
        <v>1287</v>
      </c>
      <c r="X22" s="236">
        <v>59314.253533568903</v>
      </c>
      <c r="Y22" s="236">
        <v>12</v>
      </c>
      <c r="Z22" s="236">
        <v>179049.96</v>
      </c>
      <c r="AA22" s="236">
        <v>3</v>
      </c>
      <c r="AB22" s="236">
        <v>33021.509016393444</v>
      </c>
      <c r="AC22" s="236">
        <v>5</v>
      </c>
      <c r="AD22" s="236">
        <v>32263.823480118896</v>
      </c>
      <c r="AE22" s="236">
        <v>5</v>
      </c>
      <c r="AF22" s="236">
        <v>34127.74301495355</v>
      </c>
      <c r="AG22" s="236">
        <v>5</v>
      </c>
      <c r="AH22" s="236">
        <v>30519.879545454547</v>
      </c>
      <c r="AI22" s="236" t="s">
        <v>1287</v>
      </c>
      <c r="AJ22" s="236">
        <v>44882.175802139034</v>
      </c>
      <c r="AK22" s="236">
        <v>5</v>
      </c>
      <c r="AL22" s="236">
        <v>45285.792491007196</v>
      </c>
      <c r="AM22" s="236">
        <v>66</v>
      </c>
      <c r="AN22" s="236">
        <v>666566.83324125339</v>
      </c>
      <c r="AO22" s="236">
        <v>732063.28320983378</v>
      </c>
      <c r="AP22" s="236">
        <v>668640</v>
      </c>
      <c r="AQ22" s="251">
        <v>413051.49</v>
      </c>
    </row>
    <row r="23" spans="1:43" x14ac:dyDescent="0.2">
      <c r="A23" s="240"/>
      <c r="B23" s="234" t="s">
        <v>166</v>
      </c>
      <c r="C23" s="235" t="s">
        <v>20</v>
      </c>
      <c r="D23" s="235" t="s">
        <v>550</v>
      </c>
      <c r="E23" s="246">
        <v>17804</v>
      </c>
      <c r="F23" s="236">
        <v>133177.11229335386</v>
      </c>
      <c r="G23" s="236">
        <v>3</v>
      </c>
      <c r="H23" s="236">
        <v>25116.110349127182</v>
      </c>
      <c r="I23" s="236" t="s">
        <v>1288</v>
      </c>
      <c r="J23" s="236">
        <v>12163.720108695652</v>
      </c>
      <c r="K23" s="236" t="s">
        <v>1287</v>
      </c>
      <c r="L23" s="236">
        <v>42388.721590909088</v>
      </c>
      <c r="M23" s="236" t="s">
        <v>1289</v>
      </c>
      <c r="N23" s="236">
        <v>31872.026107594938</v>
      </c>
      <c r="O23" s="236" t="s">
        <v>1287</v>
      </c>
      <c r="P23" s="236">
        <v>63105.014097744359</v>
      </c>
      <c r="Q23" s="236">
        <v>0</v>
      </c>
      <c r="R23" s="236">
        <v>0</v>
      </c>
      <c r="S23" s="236">
        <v>0</v>
      </c>
      <c r="T23" s="236">
        <v>0</v>
      </c>
      <c r="U23" s="236">
        <v>4</v>
      </c>
      <c r="V23" s="236">
        <v>37827.456338028169</v>
      </c>
      <c r="W23" s="236" t="s">
        <v>1287</v>
      </c>
      <c r="X23" s="236">
        <v>59314.253533568903</v>
      </c>
      <c r="Y23" s="236">
        <v>9</v>
      </c>
      <c r="Z23" s="236">
        <v>134287.47</v>
      </c>
      <c r="AA23" s="236">
        <v>3</v>
      </c>
      <c r="AB23" s="236">
        <v>33021.509016393444</v>
      </c>
      <c r="AC23" s="236">
        <v>5</v>
      </c>
      <c r="AD23" s="236">
        <v>32263.823480118896</v>
      </c>
      <c r="AE23" s="236">
        <v>5</v>
      </c>
      <c r="AF23" s="236">
        <v>34127.74301495355</v>
      </c>
      <c r="AG23" s="236">
        <v>5</v>
      </c>
      <c r="AH23" s="236">
        <v>30519.879545454547</v>
      </c>
      <c r="AI23" s="236" t="s">
        <v>1287</v>
      </c>
      <c r="AJ23" s="236">
        <v>44882.175802139034</v>
      </c>
      <c r="AK23" s="236">
        <v>5</v>
      </c>
      <c r="AL23" s="236">
        <v>45285.792491007196</v>
      </c>
      <c r="AM23" s="236">
        <v>63</v>
      </c>
      <c r="AN23" s="236">
        <v>626175.69547573489</v>
      </c>
      <c r="AO23" s="236">
        <v>759352.80776908877</v>
      </c>
      <c r="AP23" s="236">
        <v>1424320</v>
      </c>
      <c r="AQ23" s="251">
        <v>516057.55</v>
      </c>
    </row>
    <row r="24" spans="1:43" x14ac:dyDescent="0.2">
      <c r="A24" s="240"/>
      <c r="B24" s="234" t="s">
        <v>167</v>
      </c>
      <c r="C24" s="235" t="s">
        <v>21</v>
      </c>
      <c r="D24" s="235" t="s">
        <v>550</v>
      </c>
      <c r="E24" s="246">
        <v>9548</v>
      </c>
      <c r="F24" s="236">
        <v>71420.751975788735</v>
      </c>
      <c r="G24" s="236">
        <v>4</v>
      </c>
      <c r="H24" s="236">
        <v>33488.147132169579</v>
      </c>
      <c r="I24" s="236" t="s">
        <v>1288</v>
      </c>
      <c r="J24" s="236">
        <v>12163.720108695652</v>
      </c>
      <c r="K24" s="236" t="s">
        <v>1287</v>
      </c>
      <c r="L24" s="236">
        <v>42388.721590909088</v>
      </c>
      <c r="M24" s="236" t="s">
        <v>1289</v>
      </c>
      <c r="N24" s="236">
        <v>31872.026107594938</v>
      </c>
      <c r="O24" s="236" t="s">
        <v>1291</v>
      </c>
      <c r="P24" s="236">
        <v>50484.011278195489</v>
      </c>
      <c r="Q24" s="236">
        <v>1.5</v>
      </c>
      <c r="R24" s="236">
        <v>27074.086693548386</v>
      </c>
      <c r="S24" s="236">
        <v>2.5</v>
      </c>
      <c r="T24" s="236">
        <v>52130.229037267083</v>
      </c>
      <c r="U24" s="236">
        <v>5</v>
      </c>
      <c r="V24" s="236">
        <v>47284.320422535209</v>
      </c>
      <c r="W24" s="236" t="s">
        <v>1289</v>
      </c>
      <c r="X24" s="236">
        <v>35588.552120141343</v>
      </c>
      <c r="Y24" s="236">
        <v>3</v>
      </c>
      <c r="Z24" s="236">
        <v>44762.49</v>
      </c>
      <c r="AA24" s="236">
        <v>6</v>
      </c>
      <c r="AB24" s="236">
        <v>66043.018032786887</v>
      </c>
      <c r="AC24" s="236">
        <v>5</v>
      </c>
      <c r="AD24" s="236">
        <v>32263.823480118896</v>
      </c>
      <c r="AE24" s="236">
        <v>5</v>
      </c>
      <c r="AF24" s="236">
        <v>34127.74301495355</v>
      </c>
      <c r="AG24" s="236">
        <v>5</v>
      </c>
      <c r="AH24" s="236">
        <v>30519.879545454547</v>
      </c>
      <c r="AI24" s="236" t="s">
        <v>1287</v>
      </c>
      <c r="AJ24" s="236">
        <v>44882.175802139034</v>
      </c>
      <c r="AK24" s="236">
        <v>5</v>
      </c>
      <c r="AL24" s="236">
        <v>45285.792491007196</v>
      </c>
      <c r="AM24" s="236">
        <v>63</v>
      </c>
      <c r="AN24" s="236">
        <v>630358.73685751681</v>
      </c>
      <c r="AO24" s="236">
        <v>701779.48883330554</v>
      </c>
      <c r="AP24" s="236">
        <v>763840</v>
      </c>
      <c r="AQ24" s="251">
        <v>471861.17</v>
      </c>
    </row>
    <row r="25" spans="1:43" x14ac:dyDescent="0.2">
      <c r="A25" s="240"/>
      <c r="B25" s="234" t="s">
        <v>168</v>
      </c>
      <c r="C25" s="235" t="s">
        <v>22</v>
      </c>
      <c r="D25" s="235" t="s">
        <v>549</v>
      </c>
      <c r="E25" s="246">
        <v>1324</v>
      </c>
      <c r="F25" s="236">
        <v>9039.1436549776845</v>
      </c>
      <c r="G25" s="236">
        <v>1</v>
      </c>
      <c r="H25" s="236">
        <v>8372.0367830423947</v>
      </c>
      <c r="I25" s="236" t="s">
        <v>1287</v>
      </c>
      <c r="J25" s="236">
        <v>60818.600543478264</v>
      </c>
      <c r="K25" s="236" t="s">
        <v>1288</v>
      </c>
      <c r="L25" s="236">
        <v>8477.744318181818</v>
      </c>
      <c r="M25" s="236" t="s">
        <v>1287</v>
      </c>
      <c r="N25" s="236">
        <v>53120.043512658231</v>
      </c>
      <c r="O25" s="236" t="s">
        <v>1288</v>
      </c>
      <c r="P25" s="236">
        <v>12621.002819548872</v>
      </c>
      <c r="Q25" s="236">
        <v>0</v>
      </c>
      <c r="R25" s="236">
        <v>0</v>
      </c>
      <c r="S25" s="236">
        <v>0.5</v>
      </c>
      <c r="T25" s="236">
        <v>10426.045807453416</v>
      </c>
      <c r="U25" s="236">
        <v>2</v>
      </c>
      <c r="V25" s="236">
        <v>18913.728169014084</v>
      </c>
      <c r="W25" s="236" t="s">
        <v>1287</v>
      </c>
      <c r="X25" s="236">
        <v>59314.253533568903</v>
      </c>
      <c r="Y25" s="236">
        <v>9</v>
      </c>
      <c r="Z25" s="236">
        <v>134287.47</v>
      </c>
      <c r="AA25" s="236">
        <v>3</v>
      </c>
      <c r="AB25" s="236">
        <v>33021.509016393444</v>
      </c>
      <c r="AC25" s="236">
        <v>5</v>
      </c>
      <c r="AD25" s="236">
        <v>32263.823480118896</v>
      </c>
      <c r="AE25" s="236">
        <v>5</v>
      </c>
      <c r="AF25" s="236">
        <v>34127.74301495355</v>
      </c>
      <c r="AG25" s="236">
        <v>5</v>
      </c>
      <c r="AH25" s="236">
        <v>30519.879545454547</v>
      </c>
      <c r="AI25" s="236" t="s">
        <v>1287</v>
      </c>
      <c r="AJ25" s="236">
        <v>44882.175802139034</v>
      </c>
      <c r="AK25" s="236">
        <v>5</v>
      </c>
      <c r="AL25" s="236">
        <v>45285.792491007196</v>
      </c>
      <c r="AM25" s="236">
        <v>57.5</v>
      </c>
      <c r="AN25" s="236">
        <v>586451.84883701266</v>
      </c>
      <c r="AO25" s="236">
        <v>595490.99249199033</v>
      </c>
      <c r="AP25" s="236">
        <v>105920</v>
      </c>
      <c r="AQ25" s="251">
        <v>65431.94</v>
      </c>
    </row>
    <row r="26" spans="1:43" x14ac:dyDescent="0.2">
      <c r="A26" s="241"/>
      <c r="B26" s="234" t="s">
        <v>169</v>
      </c>
      <c r="C26" s="235" t="s">
        <v>23</v>
      </c>
      <c r="D26" s="235" t="s">
        <v>548</v>
      </c>
      <c r="E26" s="246">
        <v>10481</v>
      </c>
      <c r="F26" s="236">
        <v>59733.149915873029</v>
      </c>
      <c r="G26" s="236">
        <v>1</v>
      </c>
      <c r="H26" s="236">
        <v>8372.0367830423947</v>
      </c>
      <c r="I26" s="236" t="s">
        <v>1290</v>
      </c>
      <c r="J26" s="236">
        <v>24327.440217391304</v>
      </c>
      <c r="K26" s="236" t="s">
        <v>1288</v>
      </c>
      <c r="L26" s="236">
        <v>8477.744318181818</v>
      </c>
      <c r="M26" s="236" t="s">
        <v>1288</v>
      </c>
      <c r="N26" s="236">
        <v>10624.008702531646</v>
      </c>
      <c r="O26" s="236" t="s">
        <v>1288</v>
      </c>
      <c r="P26" s="236">
        <v>12621.002819548872</v>
      </c>
      <c r="Q26" s="236">
        <v>0</v>
      </c>
      <c r="R26" s="236">
        <v>0</v>
      </c>
      <c r="S26" s="236">
        <v>0</v>
      </c>
      <c r="T26" s="236">
        <v>0</v>
      </c>
      <c r="U26" s="236">
        <v>1</v>
      </c>
      <c r="V26" s="236">
        <v>9456.8640845070422</v>
      </c>
      <c r="W26" s="236" t="s">
        <v>1288</v>
      </c>
      <c r="X26" s="236">
        <v>11862.850706713782</v>
      </c>
      <c r="Y26" s="236">
        <v>12</v>
      </c>
      <c r="Z26" s="236">
        <v>179049.96</v>
      </c>
      <c r="AA26" s="236">
        <v>3</v>
      </c>
      <c r="AB26" s="236">
        <v>33021.509016393444</v>
      </c>
      <c r="AC26" s="236">
        <v>5</v>
      </c>
      <c r="AD26" s="236">
        <v>32263.823480118896</v>
      </c>
      <c r="AE26" s="236">
        <v>5</v>
      </c>
      <c r="AF26" s="236">
        <v>34127.74301495355</v>
      </c>
      <c r="AG26" s="236">
        <v>5</v>
      </c>
      <c r="AH26" s="236">
        <v>30519.879545454547</v>
      </c>
      <c r="AI26" s="236" t="s">
        <v>1287</v>
      </c>
      <c r="AJ26" s="236">
        <v>44882.175802139034</v>
      </c>
      <c r="AK26" s="236">
        <v>5</v>
      </c>
      <c r="AL26" s="236">
        <v>45285.792491007196</v>
      </c>
      <c r="AM26" s="236">
        <v>48</v>
      </c>
      <c r="AN26" s="236">
        <v>484892.83098198357</v>
      </c>
      <c r="AO26" s="236">
        <v>544625.98089785653</v>
      </c>
      <c r="AP26" s="236">
        <v>838480</v>
      </c>
      <c r="AQ26" s="251">
        <v>372227.42</v>
      </c>
    </row>
    <row r="27" spans="1:43" x14ac:dyDescent="0.2">
      <c r="A27" s="239" t="s">
        <v>136</v>
      </c>
      <c r="B27" s="234" t="s">
        <v>170</v>
      </c>
      <c r="C27" s="235" t="s">
        <v>24</v>
      </c>
      <c r="D27" s="235" t="s">
        <v>548</v>
      </c>
      <c r="E27" s="246">
        <v>5861</v>
      </c>
      <c r="F27" s="236">
        <v>47668.748665243118</v>
      </c>
      <c r="G27" s="236">
        <v>4</v>
      </c>
      <c r="H27" s="236">
        <v>33488.147132169579</v>
      </c>
      <c r="I27" s="236" t="s">
        <v>1291</v>
      </c>
      <c r="J27" s="236">
        <v>48654.880434782608</v>
      </c>
      <c r="K27" s="236" t="s">
        <v>1291</v>
      </c>
      <c r="L27" s="236">
        <v>33910.977272727272</v>
      </c>
      <c r="M27" s="236" t="s">
        <v>1287</v>
      </c>
      <c r="N27" s="236">
        <v>53120.043512658231</v>
      </c>
      <c r="O27" s="236" t="s">
        <v>1288</v>
      </c>
      <c r="P27" s="236">
        <v>12621.002819548872</v>
      </c>
      <c r="Q27" s="236">
        <v>2.5</v>
      </c>
      <c r="R27" s="236">
        <v>45123.477822580644</v>
      </c>
      <c r="S27" s="236">
        <v>0</v>
      </c>
      <c r="T27" s="236">
        <v>0</v>
      </c>
      <c r="U27" s="236">
        <v>4</v>
      </c>
      <c r="V27" s="236">
        <v>37827.456338028169</v>
      </c>
      <c r="W27" s="236" t="s">
        <v>1288</v>
      </c>
      <c r="X27" s="236">
        <v>11862.850706713782</v>
      </c>
      <c r="Y27" s="236">
        <v>3</v>
      </c>
      <c r="Z27" s="236">
        <v>44762.49</v>
      </c>
      <c r="AA27" s="236">
        <v>15</v>
      </c>
      <c r="AB27" s="236">
        <v>165107.54508196723</v>
      </c>
      <c r="AC27" s="236">
        <v>5</v>
      </c>
      <c r="AD27" s="236">
        <v>32263.823480118896</v>
      </c>
      <c r="AE27" s="236">
        <v>5</v>
      </c>
      <c r="AF27" s="236">
        <v>34127.74301495355</v>
      </c>
      <c r="AG27" s="236">
        <v>5</v>
      </c>
      <c r="AH27" s="236">
        <v>30519.879545454547</v>
      </c>
      <c r="AI27" s="236" t="s">
        <v>1287</v>
      </c>
      <c r="AJ27" s="236">
        <v>44882.175802139034</v>
      </c>
      <c r="AK27" s="236">
        <v>5</v>
      </c>
      <c r="AL27" s="236">
        <v>45285.792491007196</v>
      </c>
      <c r="AM27" s="236">
        <v>68.5</v>
      </c>
      <c r="AN27" s="236">
        <v>673558.2854548496</v>
      </c>
      <c r="AO27" s="236">
        <v>721227.03412009275</v>
      </c>
      <c r="AP27" s="236">
        <v>468880</v>
      </c>
      <c r="AQ27" s="251">
        <v>289650.01</v>
      </c>
    </row>
    <row r="28" spans="1:43" x14ac:dyDescent="0.2">
      <c r="A28" s="240"/>
      <c r="B28" s="234" t="s">
        <v>171</v>
      </c>
      <c r="C28" s="235" t="s">
        <v>25</v>
      </c>
      <c r="D28" s="235" t="s">
        <v>548</v>
      </c>
      <c r="E28" s="246">
        <v>142320</v>
      </c>
      <c r="F28" s="236">
        <v>980088.71205349534</v>
      </c>
      <c r="G28" s="236">
        <v>4</v>
      </c>
      <c r="H28" s="236">
        <v>33488.147132169579</v>
      </c>
      <c r="I28" s="236" t="s">
        <v>1287</v>
      </c>
      <c r="J28" s="236">
        <v>60818.600543478264</v>
      </c>
      <c r="K28" s="236" t="s">
        <v>1291</v>
      </c>
      <c r="L28" s="236">
        <v>33910.977272727272</v>
      </c>
      <c r="M28" s="236" t="s">
        <v>1291</v>
      </c>
      <c r="N28" s="236">
        <v>42496.034810126584</v>
      </c>
      <c r="O28" s="236" t="s">
        <v>1290</v>
      </c>
      <c r="P28" s="236">
        <v>25242.005639097744</v>
      </c>
      <c r="Q28" s="236">
        <v>0</v>
      </c>
      <c r="R28" s="236">
        <v>0</v>
      </c>
      <c r="S28" s="236">
        <v>0</v>
      </c>
      <c r="T28" s="236">
        <v>0</v>
      </c>
      <c r="U28" s="236">
        <v>4</v>
      </c>
      <c r="V28" s="236">
        <v>37827.456338028169</v>
      </c>
      <c r="W28" s="236" t="s">
        <v>1290</v>
      </c>
      <c r="X28" s="236">
        <v>23725.701413427563</v>
      </c>
      <c r="Y28" s="236">
        <v>3</v>
      </c>
      <c r="Z28" s="236">
        <v>44762.49</v>
      </c>
      <c r="AA28" s="236">
        <v>6</v>
      </c>
      <c r="AB28" s="236">
        <v>66043.018032786887</v>
      </c>
      <c r="AC28" s="236">
        <v>4.4782608695652177</v>
      </c>
      <c r="AD28" s="236">
        <v>28897.163638715188</v>
      </c>
      <c r="AE28" s="236">
        <v>4.5217391304347823</v>
      </c>
      <c r="AF28" s="236">
        <v>30863.350204827551</v>
      </c>
      <c r="AG28" s="236">
        <v>5</v>
      </c>
      <c r="AH28" s="236">
        <v>30519.879545454547</v>
      </c>
      <c r="AI28" s="236" t="s">
        <v>1287</v>
      </c>
      <c r="AJ28" s="236">
        <v>44882.175802139034</v>
      </c>
      <c r="AK28" s="236">
        <v>5</v>
      </c>
      <c r="AL28" s="236">
        <v>45285.792491007196</v>
      </c>
      <c r="AM28" s="236">
        <v>58</v>
      </c>
      <c r="AN28" s="236">
        <v>548762.79286398552</v>
      </c>
      <c r="AO28" s="236">
        <v>1528851.5049174808</v>
      </c>
      <c r="AP28" s="236">
        <v>11385600</v>
      </c>
      <c r="AQ28" s="251">
        <v>987686.72</v>
      </c>
    </row>
    <row r="29" spans="1:43" x14ac:dyDescent="0.2">
      <c r="A29" s="240"/>
      <c r="B29" s="234" t="s">
        <v>172</v>
      </c>
      <c r="C29" s="235" t="s">
        <v>26</v>
      </c>
      <c r="D29" s="235" t="s">
        <v>548</v>
      </c>
      <c r="E29" s="246">
        <v>86608</v>
      </c>
      <c r="F29" s="236">
        <v>680896.60210202006</v>
      </c>
      <c r="G29" s="236">
        <v>4</v>
      </c>
      <c r="H29" s="236">
        <v>33488.147132169579</v>
      </c>
      <c r="I29" s="236" t="s">
        <v>1290</v>
      </c>
      <c r="J29" s="236">
        <v>24327.440217391304</v>
      </c>
      <c r="K29" s="236" t="s">
        <v>1291</v>
      </c>
      <c r="L29" s="236">
        <v>33910.977272727272</v>
      </c>
      <c r="M29" s="236" t="s">
        <v>1289</v>
      </c>
      <c r="N29" s="236">
        <v>31872.026107594938</v>
      </c>
      <c r="O29" s="236" t="s">
        <v>1288</v>
      </c>
      <c r="P29" s="236">
        <v>12621.002819548872</v>
      </c>
      <c r="Q29" s="236">
        <v>0.5</v>
      </c>
      <c r="R29" s="236">
        <v>9024.6955645161288</v>
      </c>
      <c r="S29" s="236">
        <v>0</v>
      </c>
      <c r="T29" s="236">
        <v>0</v>
      </c>
      <c r="U29" s="236">
        <v>5</v>
      </c>
      <c r="V29" s="236">
        <v>47284.320422535209</v>
      </c>
      <c r="W29" s="236" t="s">
        <v>1287</v>
      </c>
      <c r="X29" s="236">
        <v>59314.253533568903</v>
      </c>
      <c r="Y29" s="236">
        <v>3</v>
      </c>
      <c r="Z29" s="236">
        <v>44762.49</v>
      </c>
      <c r="AA29" s="236">
        <v>15</v>
      </c>
      <c r="AB29" s="236">
        <v>165107.54508196723</v>
      </c>
      <c r="AC29" s="236">
        <v>4.2857142857142856</v>
      </c>
      <c r="AD29" s="236">
        <v>27654.705840101913</v>
      </c>
      <c r="AE29" s="236">
        <v>4.4285714285714288</v>
      </c>
      <c r="AF29" s="236">
        <v>30227.42952753029</v>
      </c>
      <c r="AG29" s="236">
        <v>5</v>
      </c>
      <c r="AH29" s="236">
        <v>30519.879545454547</v>
      </c>
      <c r="AI29" s="236" t="s">
        <v>1287</v>
      </c>
      <c r="AJ29" s="236">
        <v>44882.175802139034</v>
      </c>
      <c r="AK29" s="236">
        <v>5</v>
      </c>
      <c r="AL29" s="236">
        <v>45285.792491007196</v>
      </c>
      <c r="AM29" s="236">
        <v>66.214285714285722</v>
      </c>
      <c r="AN29" s="236">
        <v>640282.88135825249</v>
      </c>
      <c r="AO29" s="236">
        <v>1321179.4834602724</v>
      </c>
      <c r="AP29" s="236">
        <v>6928640</v>
      </c>
      <c r="AQ29" s="251">
        <v>865521.59</v>
      </c>
    </row>
    <row r="30" spans="1:43" x14ac:dyDescent="0.2">
      <c r="A30" s="240"/>
      <c r="B30" s="234" t="s">
        <v>173</v>
      </c>
      <c r="C30" s="235" t="s">
        <v>27</v>
      </c>
      <c r="D30" s="235" t="s">
        <v>548</v>
      </c>
      <c r="E30" s="246">
        <v>81538</v>
      </c>
      <c r="F30" s="236">
        <v>503425.09073502774</v>
      </c>
      <c r="G30" s="236">
        <v>2</v>
      </c>
      <c r="H30" s="236">
        <v>16744.073566084789</v>
      </c>
      <c r="I30" s="236" t="s">
        <v>1289</v>
      </c>
      <c r="J30" s="236">
        <v>36491.16032608696</v>
      </c>
      <c r="K30" s="236" t="s">
        <v>1290</v>
      </c>
      <c r="L30" s="236">
        <v>16955.488636363636</v>
      </c>
      <c r="M30" s="236" t="s">
        <v>1287</v>
      </c>
      <c r="N30" s="236">
        <v>53120.043512658231</v>
      </c>
      <c r="O30" s="236" t="s">
        <v>1288</v>
      </c>
      <c r="P30" s="236">
        <v>12621.002819548872</v>
      </c>
      <c r="Q30" s="236">
        <v>0.5</v>
      </c>
      <c r="R30" s="236">
        <v>9024.6955645161288</v>
      </c>
      <c r="S30" s="236">
        <v>0</v>
      </c>
      <c r="T30" s="236">
        <v>0</v>
      </c>
      <c r="U30" s="236">
        <v>4</v>
      </c>
      <c r="V30" s="236">
        <v>37827.456338028169</v>
      </c>
      <c r="W30" s="236" t="s">
        <v>1290</v>
      </c>
      <c r="X30" s="236">
        <v>23725.701413427563</v>
      </c>
      <c r="Y30" s="236">
        <v>6</v>
      </c>
      <c r="Z30" s="236">
        <v>89524.98</v>
      </c>
      <c r="AA30" s="236">
        <v>3</v>
      </c>
      <c r="AB30" s="236">
        <v>33021.509016393444</v>
      </c>
      <c r="AC30" s="236">
        <v>4</v>
      </c>
      <c r="AD30" s="236">
        <v>25811.058784095116</v>
      </c>
      <c r="AE30" s="236">
        <v>4.5</v>
      </c>
      <c r="AF30" s="236">
        <v>30714.968713458195</v>
      </c>
      <c r="AG30" s="236">
        <v>5</v>
      </c>
      <c r="AH30" s="236">
        <v>30519.879545454547</v>
      </c>
      <c r="AI30" s="236" t="s">
        <v>1287</v>
      </c>
      <c r="AJ30" s="236">
        <v>44882.175802139034</v>
      </c>
      <c r="AK30" s="236">
        <v>5</v>
      </c>
      <c r="AL30" s="236">
        <v>45285.792491007196</v>
      </c>
      <c r="AM30" s="236">
        <v>52</v>
      </c>
      <c r="AN30" s="236">
        <v>506269.98652926192</v>
      </c>
      <c r="AO30" s="236">
        <v>1009695.0772642895</v>
      </c>
      <c r="AP30" s="236">
        <v>6523040</v>
      </c>
      <c r="AQ30" s="251">
        <v>662505.34</v>
      </c>
    </row>
    <row r="31" spans="1:43" x14ac:dyDescent="0.2">
      <c r="A31" s="240"/>
      <c r="B31" s="234" t="s">
        <v>174</v>
      </c>
      <c r="C31" s="235" t="s">
        <v>28</v>
      </c>
      <c r="D31" s="235" t="s">
        <v>548</v>
      </c>
      <c r="E31" s="246">
        <v>45803</v>
      </c>
      <c r="F31" s="236">
        <v>238380.03604801433</v>
      </c>
      <c r="G31" s="236">
        <v>1</v>
      </c>
      <c r="H31" s="236">
        <v>8372.0367830423947</v>
      </c>
      <c r="I31" s="236" t="s">
        <v>1288</v>
      </c>
      <c r="J31" s="236">
        <v>12163.720108695652</v>
      </c>
      <c r="K31" s="236" t="s">
        <v>1288</v>
      </c>
      <c r="L31" s="236">
        <v>8477.744318181818</v>
      </c>
      <c r="M31" s="236" t="s">
        <v>1291</v>
      </c>
      <c r="N31" s="236">
        <v>42496.034810126584</v>
      </c>
      <c r="O31" s="236" t="s">
        <v>1288</v>
      </c>
      <c r="P31" s="236">
        <v>12621.002819548872</v>
      </c>
      <c r="Q31" s="236">
        <v>0.5</v>
      </c>
      <c r="R31" s="236">
        <v>9024.6955645161288</v>
      </c>
      <c r="S31" s="236">
        <v>0.5</v>
      </c>
      <c r="T31" s="236">
        <v>10426.045807453416</v>
      </c>
      <c r="U31" s="236">
        <v>4</v>
      </c>
      <c r="V31" s="236">
        <v>37827.456338028169</v>
      </c>
      <c r="W31" s="236" t="s">
        <v>1288</v>
      </c>
      <c r="X31" s="236">
        <v>11862.850706713782</v>
      </c>
      <c r="Y31" s="236">
        <v>3</v>
      </c>
      <c r="Z31" s="236">
        <v>44762.49</v>
      </c>
      <c r="AA31" s="236">
        <v>3</v>
      </c>
      <c r="AB31" s="236">
        <v>33021.509016393444</v>
      </c>
      <c r="AC31" s="236">
        <v>4.166666666666667</v>
      </c>
      <c r="AD31" s="236">
        <v>26886.51956676575</v>
      </c>
      <c r="AE31" s="236">
        <v>4.666666666666667</v>
      </c>
      <c r="AF31" s="236">
        <v>31852.560147289983</v>
      </c>
      <c r="AG31" s="236">
        <v>5</v>
      </c>
      <c r="AH31" s="236">
        <v>30519.879545454547</v>
      </c>
      <c r="AI31" s="236" t="s">
        <v>1287</v>
      </c>
      <c r="AJ31" s="236">
        <v>44882.175802139034</v>
      </c>
      <c r="AK31" s="236">
        <v>5</v>
      </c>
      <c r="AL31" s="236">
        <v>45285.792491007196</v>
      </c>
      <c r="AM31" s="236">
        <v>43.833333333333336</v>
      </c>
      <c r="AN31" s="236">
        <v>410482.51382535673</v>
      </c>
      <c r="AO31" s="236">
        <v>648862.54987337103</v>
      </c>
      <c r="AP31" s="236">
        <v>3664240</v>
      </c>
      <c r="AQ31" s="251">
        <v>433513.03</v>
      </c>
    </row>
    <row r="32" spans="1:43" x14ac:dyDescent="0.2">
      <c r="A32" s="240"/>
      <c r="B32" s="234" t="s">
        <v>175</v>
      </c>
      <c r="C32" s="235" t="s">
        <v>29</v>
      </c>
      <c r="D32" s="235" t="s">
        <v>548</v>
      </c>
      <c r="E32" s="246">
        <v>32667</v>
      </c>
      <c r="F32" s="236">
        <v>247125.48230772847</v>
      </c>
      <c r="G32" s="236">
        <v>5</v>
      </c>
      <c r="H32" s="236">
        <v>41860.183915211972</v>
      </c>
      <c r="I32" s="236" t="s">
        <v>1290</v>
      </c>
      <c r="J32" s="236">
        <v>24327.440217391304</v>
      </c>
      <c r="K32" s="236" t="s">
        <v>1287</v>
      </c>
      <c r="L32" s="236">
        <v>42388.721590909088</v>
      </c>
      <c r="M32" s="236" t="s">
        <v>1290</v>
      </c>
      <c r="N32" s="236">
        <v>21248.017405063292</v>
      </c>
      <c r="O32" s="236" t="s">
        <v>1290</v>
      </c>
      <c r="P32" s="236">
        <v>25242.005639097744</v>
      </c>
      <c r="Q32" s="236">
        <v>0</v>
      </c>
      <c r="R32" s="236">
        <v>0</v>
      </c>
      <c r="S32" s="236">
        <v>0</v>
      </c>
      <c r="T32" s="236">
        <v>0</v>
      </c>
      <c r="U32" s="236">
        <v>2</v>
      </c>
      <c r="V32" s="236">
        <v>18913.728169014084</v>
      </c>
      <c r="W32" s="236" t="s">
        <v>1287</v>
      </c>
      <c r="X32" s="236">
        <v>59314.253533568903</v>
      </c>
      <c r="Y32" s="236">
        <v>3</v>
      </c>
      <c r="Z32" s="236">
        <v>44762.49</v>
      </c>
      <c r="AA32" s="236">
        <v>15</v>
      </c>
      <c r="AB32" s="236">
        <v>165107.54508196723</v>
      </c>
      <c r="AC32" s="236">
        <v>3.4285714285714284</v>
      </c>
      <c r="AD32" s="236">
        <v>22123.764672081528</v>
      </c>
      <c r="AE32" s="236">
        <v>4.2857142857142856</v>
      </c>
      <c r="AF32" s="236">
        <v>29252.351155674471</v>
      </c>
      <c r="AG32" s="236">
        <v>5</v>
      </c>
      <c r="AH32" s="236">
        <v>30519.879545454547</v>
      </c>
      <c r="AI32" s="236" t="s">
        <v>1287</v>
      </c>
      <c r="AJ32" s="236">
        <v>44882.175802139034</v>
      </c>
      <c r="AK32" s="236">
        <v>5</v>
      </c>
      <c r="AL32" s="236">
        <v>45285.792491007196</v>
      </c>
      <c r="AM32" s="236">
        <v>63.714285714285708</v>
      </c>
      <c r="AN32" s="236">
        <v>615228.34921858041</v>
      </c>
      <c r="AO32" s="236">
        <v>862353.8315263089</v>
      </c>
      <c r="AP32" s="236">
        <v>2613360</v>
      </c>
      <c r="AQ32" s="251">
        <v>580218.81999999995</v>
      </c>
    </row>
    <row r="33" spans="1:43" x14ac:dyDescent="0.2">
      <c r="A33" s="240"/>
      <c r="B33" s="234" t="s">
        <v>176</v>
      </c>
      <c r="C33" s="235" t="s">
        <v>30</v>
      </c>
      <c r="D33" s="235" t="s">
        <v>548</v>
      </c>
      <c r="E33" s="246">
        <v>28672</v>
      </c>
      <c r="F33" s="236">
        <v>183832.88652670549</v>
      </c>
      <c r="G33" s="236">
        <v>5</v>
      </c>
      <c r="H33" s="236">
        <v>41860.183915211972</v>
      </c>
      <c r="I33" s="236" t="s">
        <v>1290</v>
      </c>
      <c r="J33" s="236">
        <v>24327.440217391304</v>
      </c>
      <c r="K33" s="236" t="s">
        <v>1291</v>
      </c>
      <c r="L33" s="236">
        <v>33910.977272727272</v>
      </c>
      <c r="M33" s="236" t="s">
        <v>1288</v>
      </c>
      <c r="N33" s="236">
        <v>10624.008702531646</v>
      </c>
      <c r="O33" s="236" t="s">
        <v>1288</v>
      </c>
      <c r="P33" s="236">
        <v>12621.002819548872</v>
      </c>
      <c r="Q33" s="236">
        <v>0</v>
      </c>
      <c r="R33" s="236">
        <v>0</v>
      </c>
      <c r="S33" s="236">
        <v>0</v>
      </c>
      <c r="T33" s="236">
        <v>0</v>
      </c>
      <c r="U33" s="236">
        <v>2</v>
      </c>
      <c r="V33" s="236">
        <v>18913.728169014084</v>
      </c>
      <c r="W33" s="236" t="s">
        <v>1288</v>
      </c>
      <c r="X33" s="236">
        <v>11862.850706713782</v>
      </c>
      <c r="Y33" s="236">
        <v>3</v>
      </c>
      <c r="Z33" s="236">
        <v>44762.49</v>
      </c>
      <c r="AA33" s="236">
        <v>12</v>
      </c>
      <c r="AB33" s="236">
        <v>132086.03606557377</v>
      </c>
      <c r="AC33" s="236">
        <v>4</v>
      </c>
      <c r="AD33" s="236">
        <v>25811.058784095116</v>
      </c>
      <c r="AE33" s="236">
        <v>4</v>
      </c>
      <c r="AF33" s="236">
        <v>27302.194411962839</v>
      </c>
      <c r="AG33" s="236">
        <v>5</v>
      </c>
      <c r="AH33" s="236">
        <v>30519.879545454547</v>
      </c>
      <c r="AI33" s="236" t="s">
        <v>1287</v>
      </c>
      <c r="AJ33" s="236">
        <v>44882.175802139034</v>
      </c>
      <c r="AK33" s="236">
        <v>5</v>
      </c>
      <c r="AL33" s="236">
        <v>45285.792491007196</v>
      </c>
      <c r="AM33" s="236">
        <v>54</v>
      </c>
      <c r="AN33" s="236">
        <v>504769.81890337146</v>
      </c>
      <c r="AO33" s="236">
        <v>688602.70543007692</v>
      </c>
      <c r="AP33" s="236">
        <v>2293760</v>
      </c>
      <c r="AQ33" s="251">
        <v>465642</v>
      </c>
    </row>
    <row r="34" spans="1:43" x14ac:dyDescent="0.2">
      <c r="A34" s="240"/>
      <c r="B34" s="234" t="s">
        <v>177</v>
      </c>
      <c r="C34" s="235" t="s">
        <v>31</v>
      </c>
      <c r="D34" s="235" t="s">
        <v>548</v>
      </c>
      <c r="E34" s="246">
        <v>59433</v>
      </c>
      <c r="F34" s="236">
        <v>436728.76459766604</v>
      </c>
      <c r="G34" s="236">
        <v>3</v>
      </c>
      <c r="H34" s="236">
        <v>25116.110349127182</v>
      </c>
      <c r="I34" s="236" t="s">
        <v>1288</v>
      </c>
      <c r="J34" s="236">
        <v>12163.720108695652</v>
      </c>
      <c r="K34" s="236" t="s">
        <v>1289</v>
      </c>
      <c r="L34" s="236">
        <v>25433.232954545456</v>
      </c>
      <c r="M34" s="236" t="s">
        <v>1289</v>
      </c>
      <c r="N34" s="236">
        <v>31872.026107594938</v>
      </c>
      <c r="O34" s="236" t="s">
        <v>1290</v>
      </c>
      <c r="P34" s="236">
        <v>25242.005639097744</v>
      </c>
      <c r="Q34" s="236">
        <v>0.5</v>
      </c>
      <c r="R34" s="236">
        <v>9024.6955645161288</v>
      </c>
      <c r="S34" s="236">
        <v>1.5</v>
      </c>
      <c r="T34" s="236">
        <v>31278.137422360247</v>
      </c>
      <c r="U34" s="236">
        <v>5</v>
      </c>
      <c r="V34" s="236">
        <v>47284.320422535209</v>
      </c>
      <c r="W34" s="236" t="s">
        <v>1288</v>
      </c>
      <c r="X34" s="236">
        <v>11862.850706713782</v>
      </c>
      <c r="Y34" s="236">
        <v>6</v>
      </c>
      <c r="Z34" s="236">
        <v>89524.98</v>
      </c>
      <c r="AA34" s="236">
        <v>12</v>
      </c>
      <c r="AB34" s="236">
        <v>132086.03606557377</v>
      </c>
      <c r="AC34" s="236">
        <v>5</v>
      </c>
      <c r="AD34" s="236">
        <v>32263.823480118896</v>
      </c>
      <c r="AE34" s="236">
        <v>3.8888888888888888</v>
      </c>
      <c r="AF34" s="236">
        <v>26543.80012274165</v>
      </c>
      <c r="AG34" s="236">
        <v>5</v>
      </c>
      <c r="AH34" s="236">
        <v>30519.879545454547</v>
      </c>
      <c r="AI34" s="236" t="s">
        <v>1287</v>
      </c>
      <c r="AJ34" s="236">
        <v>44882.175802139034</v>
      </c>
      <c r="AK34" s="236">
        <v>5</v>
      </c>
      <c r="AL34" s="236">
        <v>45285.792491007196</v>
      </c>
      <c r="AM34" s="236">
        <v>61.888888888888886</v>
      </c>
      <c r="AN34" s="236">
        <v>620383.58678222145</v>
      </c>
      <c r="AO34" s="236">
        <v>1057112.3513798874</v>
      </c>
      <c r="AP34" s="236">
        <v>4754640</v>
      </c>
      <c r="AQ34" s="251">
        <v>699169.75</v>
      </c>
    </row>
    <row r="35" spans="1:43" x14ac:dyDescent="0.2">
      <c r="A35" s="240"/>
      <c r="B35" s="234" t="s">
        <v>178</v>
      </c>
      <c r="C35" s="235" t="s">
        <v>32</v>
      </c>
      <c r="D35" s="235" t="s">
        <v>548</v>
      </c>
      <c r="E35" s="246">
        <v>22963</v>
      </c>
      <c r="F35" s="236">
        <v>155953.85457582094</v>
      </c>
      <c r="G35" s="236">
        <v>4</v>
      </c>
      <c r="H35" s="236">
        <v>33488.147132169579</v>
      </c>
      <c r="I35" s="236" t="s">
        <v>1290</v>
      </c>
      <c r="J35" s="236">
        <v>24327.440217391304</v>
      </c>
      <c r="K35" s="236" t="s">
        <v>1291</v>
      </c>
      <c r="L35" s="236">
        <v>33910.977272727272</v>
      </c>
      <c r="M35" s="236" t="s">
        <v>1288</v>
      </c>
      <c r="N35" s="236">
        <v>10624.008702531646</v>
      </c>
      <c r="O35" s="236" t="s">
        <v>1288</v>
      </c>
      <c r="P35" s="236">
        <v>12621.002819548872</v>
      </c>
      <c r="Q35" s="236">
        <v>0.5</v>
      </c>
      <c r="R35" s="236">
        <v>9024.6955645161288</v>
      </c>
      <c r="S35" s="236">
        <v>0.5</v>
      </c>
      <c r="T35" s="236">
        <v>10426.045807453416</v>
      </c>
      <c r="U35" s="236">
        <v>4</v>
      </c>
      <c r="V35" s="236">
        <v>37827.456338028169</v>
      </c>
      <c r="W35" s="236" t="s">
        <v>1291</v>
      </c>
      <c r="X35" s="236">
        <v>47451.402826855126</v>
      </c>
      <c r="Y35" s="236">
        <v>3</v>
      </c>
      <c r="Z35" s="236">
        <v>44762.49</v>
      </c>
      <c r="AA35" s="236">
        <v>12</v>
      </c>
      <c r="AB35" s="236">
        <v>132086.03606557377</v>
      </c>
      <c r="AC35" s="236">
        <v>3</v>
      </c>
      <c r="AD35" s="236">
        <v>19358.294088071336</v>
      </c>
      <c r="AE35" s="236">
        <v>3.2</v>
      </c>
      <c r="AF35" s="236">
        <v>21841.755529570273</v>
      </c>
      <c r="AG35" s="236">
        <v>5</v>
      </c>
      <c r="AH35" s="236">
        <v>30519.879545454547</v>
      </c>
      <c r="AI35" s="236" t="s">
        <v>1287</v>
      </c>
      <c r="AJ35" s="236">
        <v>44882.175802139034</v>
      </c>
      <c r="AK35" s="236">
        <v>5</v>
      </c>
      <c r="AL35" s="236">
        <v>45285.792491007196</v>
      </c>
      <c r="AM35" s="236">
        <v>57.2</v>
      </c>
      <c r="AN35" s="236">
        <v>558437.60020303761</v>
      </c>
      <c r="AO35" s="236">
        <v>714391.45477885858</v>
      </c>
      <c r="AP35" s="236">
        <v>1837040</v>
      </c>
      <c r="AQ35" s="251">
        <v>483958.66</v>
      </c>
    </row>
    <row r="36" spans="1:43" x14ac:dyDescent="0.2">
      <c r="A36" s="240"/>
      <c r="B36" s="234" t="s">
        <v>179</v>
      </c>
      <c r="C36" s="235" t="s">
        <v>33</v>
      </c>
      <c r="D36" s="235" t="s">
        <v>549</v>
      </c>
      <c r="E36" s="246">
        <v>27804</v>
      </c>
      <c r="F36" s="236">
        <v>226135.79387278957</v>
      </c>
      <c r="G36" s="236">
        <v>1</v>
      </c>
      <c r="H36" s="236">
        <v>8372.0367830423947</v>
      </c>
      <c r="I36" s="236" t="s">
        <v>1287</v>
      </c>
      <c r="J36" s="236">
        <v>60818.600543478264</v>
      </c>
      <c r="K36" s="236" t="s">
        <v>1288</v>
      </c>
      <c r="L36" s="236">
        <v>8477.744318181818</v>
      </c>
      <c r="M36" s="236" t="s">
        <v>1287</v>
      </c>
      <c r="N36" s="236">
        <v>53120.043512658231</v>
      </c>
      <c r="O36" s="236" t="s">
        <v>1288</v>
      </c>
      <c r="P36" s="236">
        <v>12621.002819548872</v>
      </c>
      <c r="Q36" s="236">
        <v>0</v>
      </c>
      <c r="R36" s="236">
        <v>0</v>
      </c>
      <c r="S36" s="236">
        <v>0.5</v>
      </c>
      <c r="T36" s="236">
        <v>10426.045807453416</v>
      </c>
      <c r="U36" s="236">
        <v>4</v>
      </c>
      <c r="V36" s="236">
        <v>37827.456338028169</v>
      </c>
      <c r="W36" s="236" t="s">
        <v>1290</v>
      </c>
      <c r="X36" s="236">
        <v>23725.701413427563</v>
      </c>
      <c r="Y36" s="236">
        <v>15</v>
      </c>
      <c r="Z36" s="236">
        <v>223812.45</v>
      </c>
      <c r="AA36" s="236">
        <v>9</v>
      </c>
      <c r="AB36" s="236">
        <v>99064.527049180324</v>
      </c>
      <c r="AC36" s="236">
        <v>5</v>
      </c>
      <c r="AD36" s="236">
        <v>32263.823480118896</v>
      </c>
      <c r="AE36" s="236">
        <v>5</v>
      </c>
      <c r="AF36" s="236">
        <v>34127.74301495355</v>
      </c>
      <c r="AG36" s="236">
        <v>5</v>
      </c>
      <c r="AH36" s="236">
        <v>30519.879545454547</v>
      </c>
      <c r="AI36" s="236" t="s">
        <v>1287</v>
      </c>
      <c r="AJ36" s="236">
        <v>44882.175802139034</v>
      </c>
      <c r="AK36" s="236">
        <v>5</v>
      </c>
      <c r="AL36" s="236">
        <v>45285.792491007196</v>
      </c>
      <c r="AM36" s="236">
        <v>68.5</v>
      </c>
      <c r="AN36" s="236">
        <v>725345.0229186723</v>
      </c>
      <c r="AO36" s="236">
        <v>951480.81679146178</v>
      </c>
      <c r="AP36" s="236">
        <v>2224320</v>
      </c>
      <c r="AQ36" s="251">
        <v>638844.79</v>
      </c>
    </row>
    <row r="37" spans="1:43" x14ac:dyDescent="0.2">
      <c r="A37" s="240"/>
      <c r="B37" s="234" t="s">
        <v>180</v>
      </c>
      <c r="C37" s="235" t="s">
        <v>34</v>
      </c>
      <c r="D37" s="235" t="s">
        <v>549</v>
      </c>
      <c r="E37" s="246">
        <v>19127</v>
      </c>
      <c r="F37" s="236">
        <v>137395.87405319678</v>
      </c>
      <c r="G37" s="236">
        <v>1</v>
      </c>
      <c r="H37" s="236">
        <v>8372.0367830423947</v>
      </c>
      <c r="I37" s="236" t="s">
        <v>1288</v>
      </c>
      <c r="J37" s="236">
        <v>12163.720108695652</v>
      </c>
      <c r="K37" s="236" t="s">
        <v>1288</v>
      </c>
      <c r="L37" s="236">
        <v>8477.744318181818</v>
      </c>
      <c r="M37" s="236" t="s">
        <v>1287</v>
      </c>
      <c r="N37" s="236">
        <v>53120.043512658231</v>
      </c>
      <c r="O37" s="236" t="s">
        <v>1287</v>
      </c>
      <c r="P37" s="236">
        <v>63105.014097744359</v>
      </c>
      <c r="Q37" s="236">
        <v>0</v>
      </c>
      <c r="R37" s="236">
        <v>0</v>
      </c>
      <c r="S37" s="236">
        <v>1.5</v>
      </c>
      <c r="T37" s="236">
        <v>31278.137422360247</v>
      </c>
      <c r="U37" s="236">
        <v>2</v>
      </c>
      <c r="V37" s="236">
        <v>18913.728169014084</v>
      </c>
      <c r="W37" s="236" t="s">
        <v>1288</v>
      </c>
      <c r="X37" s="236">
        <v>11862.850706713782</v>
      </c>
      <c r="Y37" s="236">
        <v>15</v>
      </c>
      <c r="Z37" s="236">
        <v>223812.45</v>
      </c>
      <c r="AA37" s="236">
        <v>3</v>
      </c>
      <c r="AB37" s="236">
        <v>33021.509016393444</v>
      </c>
      <c r="AC37" s="236">
        <v>5</v>
      </c>
      <c r="AD37" s="236">
        <v>32263.823480118896</v>
      </c>
      <c r="AE37" s="236">
        <v>5</v>
      </c>
      <c r="AF37" s="236">
        <v>34127.74301495355</v>
      </c>
      <c r="AG37" s="236">
        <v>5</v>
      </c>
      <c r="AH37" s="236">
        <v>30519.879545454547</v>
      </c>
      <c r="AI37" s="236" t="s">
        <v>1287</v>
      </c>
      <c r="AJ37" s="236">
        <v>44882.175802139034</v>
      </c>
      <c r="AK37" s="236">
        <v>5</v>
      </c>
      <c r="AL37" s="236">
        <v>45285.792491007196</v>
      </c>
      <c r="AM37" s="236">
        <v>60.5</v>
      </c>
      <c r="AN37" s="236">
        <v>651206.64846847719</v>
      </c>
      <c r="AO37" s="236">
        <v>788602.52252167405</v>
      </c>
      <c r="AP37" s="236">
        <v>1530160</v>
      </c>
      <c r="AQ37" s="251">
        <v>532262.69999999995</v>
      </c>
    </row>
    <row r="38" spans="1:43" x14ac:dyDescent="0.2">
      <c r="A38" s="240"/>
      <c r="B38" s="234" t="s">
        <v>181</v>
      </c>
      <c r="C38" s="235" t="s">
        <v>35</v>
      </c>
      <c r="D38" s="235" t="s">
        <v>550</v>
      </c>
      <c r="E38" s="246">
        <v>11533</v>
      </c>
      <c r="F38" s="236">
        <v>97908.363716791297</v>
      </c>
      <c r="G38" s="236">
        <v>5</v>
      </c>
      <c r="H38" s="236">
        <v>41860.183915211972</v>
      </c>
      <c r="I38" s="236" t="s">
        <v>1288</v>
      </c>
      <c r="J38" s="236">
        <v>12163.720108695652</v>
      </c>
      <c r="K38" s="236" t="s">
        <v>1287</v>
      </c>
      <c r="L38" s="236">
        <v>42388.721590909088</v>
      </c>
      <c r="M38" s="236" t="s">
        <v>1287</v>
      </c>
      <c r="N38" s="236">
        <v>53120.043512658231</v>
      </c>
      <c r="O38" s="236" t="s">
        <v>1290</v>
      </c>
      <c r="P38" s="236">
        <v>25242.005639097744</v>
      </c>
      <c r="Q38" s="236">
        <v>1.5</v>
      </c>
      <c r="R38" s="236">
        <v>27074.086693548386</v>
      </c>
      <c r="S38" s="236">
        <v>0</v>
      </c>
      <c r="T38" s="236">
        <v>0</v>
      </c>
      <c r="U38" s="236">
        <v>4</v>
      </c>
      <c r="V38" s="236">
        <v>37827.456338028169</v>
      </c>
      <c r="W38" s="236" t="s">
        <v>1287</v>
      </c>
      <c r="X38" s="236">
        <v>59314.253533568903</v>
      </c>
      <c r="Y38" s="236">
        <v>12</v>
      </c>
      <c r="Z38" s="236">
        <v>179049.96</v>
      </c>
      <c r="AA38" s="236">
        <v>6</v>
      </c>
      <c r="AB38" s="236">
        <v>66043.018032786887</v>
      </c>
      <c r="AC38" s="236">
        <v>5</v>
      </c>
      <c r="AD38" s="236">
        <v>32263.823480118896</v>
      </c>
      <c r="AE38" s="236">
        <v>5</v>
      </c>
      <c r="AF38" s="236">
        <v>34127.74301495355</v>
      </c>
      <c r="AG38" s="236">
        <v>5</v>
      </c>
      <c r="AH38" s="236">
        <v>30519.879545454547</v>
      </c>
      <c r="AI38" s="236" t="s">
        <v>1287</v>
      </c>
      <c r="AJ38" s="236">
        <v>44882.175802139034</v>
      </c>
      <c r="AK38" s="236">
        <v>5</v>
      </c>
      <c r="AL38" s="236">
        <v>45285.792491007196</v>
      </c>
      <c r="AM38" s="236">
        <v>71.5</v>
      </c>
      <c r="AN38" s="236">
        <v>731162.8636981782</v>
      </c>
      <c r="AO38" s="236">
        <v>829071.22741496947</v>
      </c>
      <c r="AP38" s="236">
        <v>922640</v>
      </c>
      <c r="AQ38" s="251">
        <v>565463.01</v>
      </c>
    </row>
    <row r="39" spans="1:43" x14ac:dyDescent="0.2">
      <c r="A39" s="240"/>
      <c r="B39" s="234" t="s">
        <v>182</v>
      </c>
      <c r="C39" s="235" t="s">
        <v>36</v>
      </c>
      <c r="D39" s="235" t="s">
        <v>550</v>
      </c>
      <c r="E39" s="246">
        <v>11253</v>
      </c>
      <c r="F39" s="236">
        <v>93527.17520639002</v>
      </c>
      <c r="G39" s="236">
        <v>5</v>
      </c>
      <c r="H39" s="236">
        <v>41860.183915211972</v>
      </c>
      <c r="I39" s="236" t="s">
        <v>1288</v>
      </c>
      <c r="J39" s="236">
        <v>12163.720108695652</v>
      </c>
      <c r="K39" s="236" t="s">
        <v>1287</v>
      </c>
      <c r="L39" s="236">
        <v>42388.721590909088</v>
      </c>
      <c r="M39" s="236" t="s">
        <v>1289</v>
      </c>
      <c r="N39" s="236">
        <v>31872.026107594938</v>
      </c>
      <c r="O39" s="236" t="s">
        <v>1287</v>
      </c>
      <c r="P39" s="236">
        <v>63105.014097744359</v>
      </c>
      <c r="Q39" s="236">
        <v>2.5</v>
      </c>
      <c r="R39" s="236">
        <v>45123.477822580644</v>
      </c>
      <c r="S39" s="236">
        <v>2.5</v>
      </c>
      <c r="T39" s="236">
        <v>52130.229037267083</v>
      </c>
      <c r="U39" s="236">
        <v>2</v>
      </c>
      <c r="V39" s="236">
        <v>18913.728169014084</v>
      </c>
      <c r="W39" s="236" t="s">
        <v>1291</v>
      </c>
      <c r="X39" s="236">
        <v>47451.402826855126</v>
      </c>
      <c r="Y39" s="236">
        <v>12</v>
      </c>
      <c r="Z39" s="236">
        <v>179049.96</v>
      </c>
      <c r="AA39" s="236">
        <v>3</v>
      </c>
      <c r="AB39" s="236">
        <v>33021.509016393444</v>
      </c>
      <c r="AC39" s="236">
        <v>5</v>
      </c>
      <c r="AD39" s="236">
        <v>32263.823480118896</v>
      </c>
      <c r="AE39" s="236">
        <v>5</v>
      </c>
      <c r="AF39" s="236">
        <v>34127.74301495355</v>
      </c>
      <c r="AG39" s="236">
        <v>5</v>
      </c>
      <c r="AH39" s="236">
        <v>30519.879545454547</v>
      </c>
      <c r="AI39" s="236" t="s">
        <v>1287</v>
      </c>
      <c r="AJ39" s="236">
        <v>44882.175802139034</v>
      </c>
      <c r="AK39" s="236">
        <v>5</v>
      </c>
      <c r="AL39" s="236">
        <v>45285.792491007196</v>
      </c>
      <c r="AM39" s="236">
        <v>70</v>
      </c>
      <c r="AN39" s="236">
        <v>754159.38702593965</v>
      </c>
      <c r="AO39" s="236">
        <v>847686.56223232963</v>
      </c>
      <c r="AP39" s="236">
        <v>900240</v>
      </c>
      <c r="AQ39" s="251">
        <v>556122.09</v>
      </c>
    </row>
    <row r="40" spans="1:43" x14ac:dyDescent="0.2">
      <c r="A40" s="240"/>
      <c r="B40" s="234" t="s">
        <v>183</v>
      </c>
      <c r="C40" s="235" t="s">
        <v>37</v>
      </c>
      <c r="D40" s="235" t="s">
        <v>550</v>
      </c>
      <c r="E40" s="246">
        <v>9398</v>
      </c>
      <c r="F40" s="236">
        <v>75877.988975760658</v>
      </c>
      <c r="G40" s="236">
        <v>5</v>
      </c>
      <c r="H40" s="236">
        <v>41860.183915211972</v>
      </c>
      <c r="I40" s="236" t="s">
        <v>1290</v>
      </c>
      <c r="J40" s="236">
        <v>24327.440217391304</v>
      </c>
      <c r="K40" s="236" t="s">
        <v>1287</v>
      </c>
      <c r="L40" s="236">
        <v>42388.721590909088</v>
      </c>
      <c r="M40" s="236" t="s">
        <v>1287</v>
      </c>
      <c r="N40" s="236">
        <v>53120.043512658231</v>
      </c>
      <c r="O40" s="236" t="s">
        <v>1288</v>
      </c>
      <c r="P40" s="236">
        <v>12621.002819548872</v>
      </c>
      <c r="Q40" s="236">
        <v>0</v>
      </c>
      <c r="R40" s="236">
        <v>0</v>
      </c>
      <c r="S40" s="236">
        <v>0</v>
      </c>
      <c r="T40" s="236">
        <v>0</v>
      </c>
      <c r="U40" s="236">
        <v>5</v>
      </c>
      <c r="V40" s="236">
        <v>47284.320422535209</v>
      </c>
      <c r="W40" s="236" t="s">
        <v>1287</v>
      </c>
      <c r="X40" s="236">
        <v>59314.253533568903</v>
      </c>
      <c r="Y40" s="236">
        <v>6</v>
      </c>
      <c r="Z40" s="236">
        <v>89524.98</v>
      </c>
      <c r="AA40" s="236">
        <v>9</v>
      </c>
      <c r="AB40" s="236">
        <v>99064.527049180324</v>
      </c>
      <c r="AC40" s="236">
        <v>5</v>
      </c>
      <c r="AD40" s="236">
        <v>32263.823480118896</v>
      </c>
      <c r="AE40" s="236">
        <v>5</v>
      </c>
      <c r="AF40" s="236">
        <v>34127.74301495355</v>
      </c>
      <c r="AG40" s="236">
        <v>5</v>
      </c>
      <c r="AH40" s="236">
        <v>30519.879545454547</v>
      </c>
      <c r="AI40" s="236" t="s">
        <v>1287</v>
      </c>
      <c r="AJ40" s="236">
        <v>44882.175802139034</v>
      </c>
      <c r="AK40" s="236">
        <v>5</v>
      </c>
      <c r="AL40" s="236">
        <v>45285.792491007196</v>
      </c>
      <c r="AM40" s="236">
        <v>68</v>
      </c>
      <c r="AN40" s="236">
        <v>656584.88739467715</v>
      </c>
      <c r="AO40" s="236">
        <v>732462.87637043779</v>
      </c>
      <c r="AP40" s="236">
        <v>751840</v>
      </c>
      <c r="AQ40" s="251">
        <v>464448.18</v>
      </c>
    </row>
    <row r="41" spans="1:43" x14ac:dyDescent="0.2">
      <c r="A41" s="240"/>
      <c r="B41" s="234" t="s">
        <v>184</v>
      </c>
      <c r="C41" s="235" t="s">
        <v>38</v>
      </c>
      <c r="D41" s="235" t="s">
        <v>550</v>
      </c>
      <c r="E41" s="246">
        <v>9813</v>
      </c>
      <c r="F41" s="236">
        <v>104861.42784403838</v>
      </c>
      <c r="G41" s="236">
        <v>5</v>
      </c>
      <c r="H41" s="236">
        <v>41860.183915211972</v>
      </c>
      <c r="I41" s="236" t="s">
        <v>1287</v>
      </c>
      <c r="J41" s="236">
        <v>60818.600543478264</v>
      </c>
      <c r="K41" s="236" t="s">
        <v>1287</v>
      </c>
      <c r="L41" s="236">
        <v>42388.721590909088</v>
      </c>
      <c r="M41" s="236" t="s">
        <v>1287</v>
      </c>
      <c r="N41" s="236">
        <v>53120.043512658231</v>
      </c>
      <c r="O41" s="236" t="s">
        <v>1287</v>
      </c>
      <c r="P41" s="236">
        <v>63105.014097744359</v>
      </c>
      <c r="Q41" s="236">
        <v>0</v>
      </c>
      <c r="R41" s="236">
        <v>0</v>
      </c>
      <c r="S41" s="236">
        <v>0</v>
      </c>
      <c r="T41" s="236">
        <v>0</v>
      </c>
      <c r="U41" s="236">
        <v>5</v>
      </c>
      <c r="V41" s="236">
        <v>47284.320422535209</v>
      </c>
      <c r="W41" s="236" t="s">
        <v>1287</v>
      </c>
      <c r="X41" s="236">
        <v>59314.253533568903</v>
      </c>
      <c r="Y41" s="236">
        <v>15</v>
      </c>
      <c r="Z41" s="236">
        <v>223812.45</v>
      </c>
      <c r="AA41" s="236">
        <v>15</v>
      </c>
      <c r="AB41" s="236">
        <v>165107.54508196723</v>
      </c>
      <c r="AC41" s="236">
        <v>5</v>
      </c>
      <c r="AD41" s="236">
        <v>32263.823480118896</v>
      </c>
      <c r="AE41" s="236">
        <v>5</v>
      </c>
      <c r="AF41" s="236">
        <v>34127.74301495355</v>
      </c>
      <c r="AG41" s="236">
        <v>5</v>
      </c>
      <c r="AH41" s="236">
        <v>30519.879545454547</v>
      </c>
      <c r="AI41" s="236" t="s">
        <v>1287</v>
      </c>
      <c r="AJ41" s="236">
        <v>44882.175802139034</v>
      </c>
      <c r="AK41" s="236">
        <v>5</v>
      </c>
      <c r="AL41" s="236">
        <v>45285.792491007196</v>
      </c>
      <c r="AM41" s="236">
        <v>90</v>
      </c>
      <c r="AN41" s="236">
        <v>943890.54703174648</v>
      </c>
      <c r="AO41" s="236">
        <v>1048751.9748757849</v>
      </c>
      <c r="AP41" s="236">
        <v>785040</v>
      </c>
      <c r="AQ41" s="251">
        <v>484957.44</v>
      </c>
    </row>
    <row r="42" spans="1:43" x14ac:dyDescent="0.2">
      <c r="A42" s="240"/>
      <c r="B42" s="234" t="s">
        <v>185</v>
      </c>
      <c r="C42" s="235" t="s">
        <v>39</v>
      </c>
      <c r="D42" s="235" t="s">
        <v>550</v>
      </c>
      <c r="E42" s="246">
        <v>4418</v>
      </c>
      <c r="F42" s="236">
        <v>28326.370419746963</v>
      </c>
      <c r="G42" s="236">
        <v>5</v>
      </c>
      <c r="H42" s="236">
        <v>41860.183915211972</v>
      </c>
      <c r="I42" s="236" t="s">
        <v>1288</v>
      </c>
      <c r="J42" s="236">
        <v>12163.720108695652</v>
      </c>
      <c r="K42" s="236" t="s">
        <v>1287</v>
      </c>
      <c r="L42" s="236">
        <v>42388.721590909088</v>
      </c>
      <c r="M42" s="236" t="s">
        <v>1291</v>
      </c>
      <c r="N42" s="236">
        <v>42496.034810126584</v>
      </c>
      <c r="O42" s="236" t="s">
        <v>1288</v>
      </c>
      <c r="P42" s="236">
        <v>12621.002819548872</v>
      </c>
      <c r="Q42" s="236">
        <v>0</v>
      </c>
      <c r="R42" s="236">
        <v>0</v>
      </c>
      <c r="S42" s="236">
        <v>0</v>
      </c>
      <c r="T42" s="236">
        <v>0</v>
      </c>
      <c r="U42" s="236">
        <v>4</v>
      </c>
      <c r="V42" s="236">
        <v>37827.456338028169</v>
      </c>
      <c r="W42" s="236" t="s">
        <v>1289</v>
      </c>
      <c r="X42" s="236">
        <v>35588.552120141343</v>
      </c>
      <c r="Y42" s="236">
        <v>3</v>
      </c>
      <c r="Z42" s="236">
        <v>44762.49</v>
      </c>
      <c r="AA42" s="236">
        <v>3</v>
      </c>
      <c r="AB42" s="236">
        <v>33021.509016393444</v>
      </c>
      <c r="AC42" s="236">
        <v>5</v>
      </c>
      <c r="AD42" s="236">
        <v>32263.823480118896</v>
      </c>
      <c r="AE42" s="236">
        <v>5</v>
      </c>
      <c r="AF42" s="236">
        <v>34127.74301495355</v>
      </c>
      <c r="AG42" s="236">
        <v>5</v>
      </c>
      <c r="AH42" s="236">
        <v>30519.879545454547</v>
      </c>
      <c r="AI42" s="236" t="s">
        <v>1287</v>
      </c>
      <c r="AJ42" s="236">
        <v>44882.175802139034</v>
      </c>
      <c r="AK42" s="236">
        <v>5</v>
      </c>
      <c r="AL42" s="236">
        <v>45285.792491007196</v>
      </c>
      <c r="AM42" s="236">
        <v>54</v>
      </c>
      <c r="AN42" s="236">
        <v>489809.08505272842</v>
      </c>
      <c r="AO42" s="236">
        <v>518135.45547247527</v>
      </c>
      <c r="AP42" s="236">
        <v>353440</v>
      </c>
      <c r="AQ42" s="251">
        <v>218337.1</v>
      </c>
    </row>
    <row r="43" spans="1:43" x14ac:dyDescent="0.2">
      <c r="A43" s="240"/>
      <c r="B43" s="234" t="s">
        <v>186</v>
      </c>
      <c r="C43" s="235" t="s">
        <v>40</v>
      </c>
      <c r="D43" s="235" t="s">
        <v>550</v>
      </c>
      <c r="E43" s="246">
        <v>3183</v>
      </c>
      <c r="F43" s="236">
        <v>18896.357712986977</v>
      </c>
      <c r="G43" s="236">
        <v>1</v>
      </c>
      <c r="H43" s="236">
        <v>8372.0367830423947</v>
      </c>
      <c r="I43" s="236" t="s">
        <v>1287</v>
      </c>
      <c r="J43" s="236">
        <v>60818.600543478264</v>
      </c>
      <c r="K43" s="236" t="s">
        <v>1288</v>
      </c>
      <c r="L43" s="236">
        <v>8477.744318181818</v>
      </c>
      <c r="M43" s="236" t="s">
        <v>1287</v>
      </c>
      <c r="N43" s="236">
        <v>53120.043512658231</v>
      </c>
      <c r="O43" s="236" t="s">
        <v>1288</v>
      </c>
      <c r="P43" s="236">
        <v>12621.002819548872</v>
      </c>
      <c r="Q43" s="236">
        <v>0</v>
      </c>
      <c r="R43" s="236">
        <v>0</v>
      </c>
      <c r="S43" s="236">
        <v>0</v>
      </c>
      <c r="T43" s="236">
        <v>0</v>
      </c>
      <c r="U43" s="236">
        <v>5</v>
      </c>
      <c r="V43" s="236">
        <v>47284.320422535209</v>
      </c>
      <c r="W43" s="236" t="s">
        <v>1288</v>
      </c>
      <c r="X43" s="236">
        <v>11862.850706713782</v>
      </c>
      <c r="Y43" s="236">
        <v>3</v>
      </c>
      <c r="Z43" s="236">
        <v>44762.49</v>
      </c>
      <c r="AA43" s="236">
        <v>3</v>
      </c>
      <c r="AB43" s="236">
        <v>33021.509016393444</v>
      </c>
      <c r="AC43" s="236">
        <v>5</v>
      </c>
      <c r="AD43" s="236">
        <v>32263.823480118896</v>
      </c>
      <c r="AE43" s="236">
        <v>5</v>
      </c>
      <c r="AF43" s="236">
        <v>34127.74301495355</v>
      </c>
      <c r="AG43" s="236">
        <v>5</v>
      </c>
      <c r="AH43" s="236">
        <v>30519.879545454547</v>
      </c>
      <c r="AI43" s="236" t="s">
        <v>1287</v>
      </c>
      <c r="AJ43" s="236">
        <v>44882.175802139034</v>
      </c>
      <c r="AK43" s="236">
        <v>5</v>
      </c>
      <c r="AL43" s="236">
        <v>45285.792491007196</v>
      </c>
      <c r="AM43" s="236">
        <v>50</v>
      </c>
      <c r="AN43" s="236">
        <v>467420.01245622523</v>
      </c>
      <c r="AO43" s="236">
        <v>486316.37016921223</v>
      </c>
      <c r="AP43" s="236">
        <v>254640</v>
      </c>
      <c r="AQ43" s="251">
        <v>157303.53</v>
      </c>
    </row>
    <row r="44" spans="1:43" x14ac:dyDescent="0.2">
      <c r="A44" s="240"/>
      <c r="B44" s="234" t="s">
        <v>187</v>
      </c>
      <c r="C44" s="235" t="s">
        <v>41</v>
      </c>
      <c r="D44" s="235" t="s">
        <v>550</v>
      </c>
      <c r="E44" s="246">
        <v>4377</v>
      </c>
      <c r="F44" s="236">
        <v>38977.077148795477</v>
      </c>
      <c r="G44" s="236">
        <v>5</v>
      </c>
      <c r="H44" s="236">
        <v>41860.183915211972</v>
      </c>
      <c r="I44" s="236" t="s">
        <v>1288</v>
      </c>
      <c r="J44" s="236">
        <v>12163.720108695652</v>
      </c>
      <c r="K44" s="236" t="s">
        <v>1287</v>
      </c>
      <c r="L44" s="236">
        <v>42388.721590909088</v>
      </c>
      <c r="M44" s="236" t="s">
        <v>1287</v>
      </c>
      <c r="N44" s="236">
        <v>53120.043512658231</v>
      </c>
      <c r="O44" s="236" t="s">
        <v>1291</v>
      </c>
      <c r="P44" s="236">
        <v>50484.011278195489</v>
      </c>
      <c r="Q44" s="236">
        <v>0</v>
      </c>
      <c r="R44" s="236">
        <v>0</v>
      </c>
      <c r="S44" s="236">
        <v>0</v>
      </c>
      <c r="T44" s="236">
        <v>0</v>
      </c>
      <c r="U44" s="236">
        <v>4</v>
      </c>
      <c r="V44" s="236">
        <v>37827.456338028169</v>
      </c>
      <c r="W44" s="236" t="s">
        <v>1287</v>
      </c>
      <c r="X44" s="236">
        <v>59314.253533568903</v>
      </c>
      <c r="Y44" s="236">
        <v>12</v>
      </c>
      <c r="Z44" s="236">
        <v>179049.96</v>
      </c>
      <c r="AA44" s="236">
        <v>9</v>
      </c>
      <c r="AB44" s="236">
        <v>99064.527049180324</v>
      </c>
      <c r="AC44" s="236">
        <v>5</v>
      </c>
      <c r="AD44" s="236">
        <v>32263.823480118896</v>
      </c>
      <c r="AE44" s="236">
        <v>5</v>
      </c>
      <c r="AF44" s="236">
        <v>34127.74301495355</v>
      </c>
      <c r="AG44" s="236">
        <v>5</v>
      </c>
      <c r="AH44" s="236">
        <v>30519.879545454547</v>
      </c>
      <c r="AI44" s="236" t="s">
        <v>1287</v>
      </c>
      <c r="AJ44" s="236">
        <v>44882.175802139034</v>
      </c>
      <c r="AK44" s="236">
        <v>5</v>
      </c>
      <c r="AL44" s="236">
        <v>45285.792491007196</v>
      </c>
      <c r="AM44" s="236">
        <v>75</v>
      </c>
      <c r="AN44" s="236">
        <v>762352.29166012106</v>
      </c>
      <c r="AO44" s="236">
        <v>801329.36880891654</v>
      </c>
      <c r="AP44" s="236">
        <v>350160</v>
      </c>
      <c r="AQ44" s="251">
        <v>216310.88</v>
      </c>
    </row>
    <row r="45" spans="1:43" x14ac:dyDescent="0.2">
      <c r="A45" s="240"/>
      <c r="B45" s="234" t="s">
        <v>188</v>
      </c>
      <c r="C45" s="235" t="s">
        <v>42</v>
      </c>
      <c r="D45" s="235" t="s">
        <v>550</v>
      </c>
      <c r="E45" s="246">
        <v>13155</v>
      </c>
      <c r="F45" s="236">
        <v>103087.55675241396</v>
      </c>
      <c r="G45" s="236">
        <v>5</v>
      </c>
      <c r="H45" s="236">
        <v>41860.183915211972</v>
      </c>
      <c r="I45" s="236" t="s">
        <v>1287</v>
      </c>
      <c r="J45" s="236">
        <v>60818.600543478264</v>
      </c>
      <c r="K45" s="236" t="s">
        <v>1287</v>
      </c>
      <c r="L45" s="236">
        <v>42388.721590909088</v>
      </c>
      <c r="M45" s="236" t="s">
        <v>1287</v>
      </c>
      <c r="N45" s="236">
        <v>53120.043512658231</v>
      </c>
      <c r="O45" s="236" t="s">
        <v>1287</v>
      </c>
      <c r="P45" s="236">
        <v>63105.014097744359</v>
      </c>
      <c r="Q45" s="236">
        <v>1.5</v>
      </c>
      <c r="R45" s="236">
        <v>27074.086693548386</v>
      </c>
      <c r="S45" s="236">
        <v>2.5</v>
      </c>
      <c r="T45" s="236">
        <v>52130.229037267083</v>
      </c>
      <c r="U45" s="236">
        <v>1</v>
      </c>
      <c r="V45" s="236">
        <v>9456.8640845070422</v>
      </c>
      <c r="W45" s="236" t="s">
        <v>1287</v>
      </c>
      <c r="X45" s="236">
        <v>59314.253533568903</v>
      </c>
      <c r="Y45" s="236">
        <v>3</v>
      </c>
      <c r="Z45" s="236">
        <v>44762.49</v>
      </c>
      <c r="AA45" s="236">
        <v>3</v>
      </c>
      <c r="AB45" s="236">
        <v>33021.509016393444</v>
      </c>
      <c r="AC45" s="236">
        <v>5</v>
      </c>
      <c r="AD45" s="236">
        <v>32263.823480118896</v>
      </c>
      <c r="AE45" s="236">
        <v>5</v>
      </c>
      <c r="AF45" s="236">
        <v>34127.74301495355</v>
      </c>
      <c r="AG45" s="236">
        <v>5</v>
      </c>
      <c r="AH45" s="236">
        <v>30519.879545454547</v>
      </c>
      <c r="AI45" s="236" t="s">
        <v>1287</v>
      </c>
      <c r="AJ45" s="236">
        <v>44882.175802139034</v>
      </c>
      <c r="AK45" s="236">
        <v>5</v>
      </c>
      <c r="AL45" s="236">
        <v>45285.792491007196</v>
      </c>
      <c r="AM45" s="236">
        <v>66</v>
      </c>
      <c r="AN45" s="236">
        <v>674131.41035895993</v>
      </c>
      <c r="AO45" s="236">
        <v>777218.9671113739</v>
      </c>
      <c r="AP45" s="236">
        <v>1052400</v>
      </c>
      <c r="AQ45" s="251">
        <v>529330.93000000005</v>
      </c>
    </row>
    <row r="46" spans="1:43" x14ac:dyDescent="0.2">
      <c r="A46" s="240"/>
      <c r="B46" s="234" t="s">
        <v>189</v>
      </c>
      <c r="C46" s="235" t="s">
        <v>43</v>
      </c>
      <c r="D46" s="235" t="s">
        <v>550</v>
      </c>
      <c r="E46" s="246">
        <v>8652</v>
      </c>
      <c r="F46" s="236">
        <v>62150.316427472077</v>
      </c>
      <c r="G46" s="236">
        <v>5</v>
      </c>
      <c r="H46" s="236">
        <v>41860.183915211972</v>
      </c>
      <c r="I46" s="236" t="s">
        <v>1288</v>
      </c>
      <c r="J46" s="236">
        <v>12163.720108695652</v>
      </c>
      <c r="K46" s="236" t="s">
        <v>1287</v>
      </c>
      <c r="L46" s="236">
        <v>42388.721590909088</v>
      </c>
      <c r="M46" s="236" t="s">
        <v>1287</v>
      </c>
      <c r="N46" s="236">
        <v>53120.043512658231</v>
      </c>
      <c r="O46" s="236" t="s">
        <v>1287</v>
      </c>
      <c r="P46" s="236">
        <v>63105.014097744359</v>
      </c>
      <c r="Q46" s="236">
        <v>1.5</v>
      </c>
      <c r="R46" s="236">
        <v>27074.086693548386</v>
      </c>
      <c r="S46" s="236">
        <v>0</v>
      </c>
      <c r="T46" s="236">
        <v>0</v>
      </c>
      <c r="U46" s="236">
        <v>4</v>
      </c>
      <c r="V46" s="236">
        <v>37827.456338028169</v>
      </c>
      <c r="W46" s="236" t="s">
        <v>1289</v>
      </c>
      <c r="X46" s="236">
        <v>35588.552120141343</v>
      </c>
      <c r="Y46" s="236">
        <v>3</v>
      </c>
      <c r="Z46" s="236">
        <v>44762.49</v>
      </c>
      <c r="AA46" s="236">
        <v>3</v>
      </c>
      <c r="AB46" s="236">
        <v>33021.509016393444</v>
      </c>
      <c r="AC46" s="236">
        <v>5</v>
      </c>
      <c r="AD46" s="236">
        <v>32263.823480118896</v>
      </c>
      <c r="AE46" s="236">
        <v>5</v>
      </c>
      <c r="AF46" s="236">
        <v>34127.74301495355</v>
      </c>
      <c r="AG46" s="236">
        <v>5</v>
      </c>
      <c r="AH46" s="236">
        <v>30519.879545454547</v>
      </c>
      <c r="AI46" s="236" t="s">
        <v>1287</v>
      </c>
      <c r="AJ46" s="236">
        <v>44882.175802139034</v>
      </c>
      <c r="AK46" s="236">
        <v>5</v>
      </c>
      <c r="AL46" s="236">
        <v>45285.792491007196</v>
      </c>
      <c r="AM46" s="236">
        <v>60.5</v>
      </c>
      <c r="AN46" s="236">
        <v>577991.1917270039</v>
      </c>
      <c r="AO46" s="236">
        <v>640141.50815447595</v>
      </c>
      <c r="AP46" s="236">
        <v>692160</v>
      </c>
      <c r="AQ46" s="251">
        <v>427580.94</v>
      </c>
    </row>
    <row r="47" spans="1:43" x14ac:dyDescent="0.2">
      <c r="A47" s="240"/>
      <c r="B47" s="234" t="s">
        <v>190</v>
      </c>
      <c r="C47" s="235" t="s">
        <v>44</v>
      </c>
      <c r="D47" s="235" t="s">
        <v>550</v>
      </c>
      <c r="E47" s="246">
        <v>8656</v>
      </c>
      <c r="F47" s="236">
        <v>57040.285367141987</v>
      </c>
      <c r="G47" s="236">
        <v>5</v>
      </c>
      <c r="H47" s="236">
        <v>41860.183915211972</v>
      </c>
      <c r="I47" s="236" t="s">
        <v>1287</v>
      </c>
      <c r="J47" s="236">
        <v>60818.600543478264</v>
      </c>
      <c r="K47" s="236" t="s">
        <v>1287</v>
      </c>
      <c r="L47" s="236">
        <v>42388.721590909088</v>
      </c>
      <c r="M47" s="236" t="s">
        <v>1290</v>
      </c>
      <c r="N47" s="236">
        <v>21248.017405063292</v>
      </c>
      <c r="O47" s="236" t="s">
        <v>1290</v>
      </c>
      <c r="P47" s="236">
        <v>25242.005639097744</v>
      </c>
      <c r="Q47" s="236">
        <v>0.5</v>
      </c>
      <c r="R47" s="236">
        <v>9024.6955645161288</v>
      </c>
      <c r="S47" s="236">
        <v>0</v>
      </c>
      <c r="T47" s="236">
        <v>0</v>
      </c>
      <c r="U47" s="236">
        <v>2</v>
      </c>
      <c r="V47" s="236">
        <v>18913.728169014084</v>
      </c>
      <c r="W47" s="236" t="s">
        <v>1289</v>
      </c>
      <c r="X47" s="236">
        <v>35588.552120141343</v>
      </c>
      <c r="Y47" s="236">
        <v>3</v>
      </c>
      <c r="Z47" s="236">
        <v>44762.49</v>
      </c>
      <c r="AA47" s="236">
        <v>3</v>
      </c>
      <c r="AB47" s="236">
        <v>33021.509016393444</v>
      </c>
      <c r="AC47" s="236">
        <v>5</v>
      </c>
      <c r="AD47" s="236">
        <v>32263.823480118896</v>
      </c>
      <c r="AE47" s="236">
        <v>5</v>
      </c>
      <c r="AF47" s="236">
        <v>34127.74301495355</v>
      </c>
      <c r="AG47" s="236">
        <v>5</v>
      </c>
      <c r="AH47" s="236">
        <v>30519.879545454547</v>
      </c>
      <c r="AI47" s="236" t="s">
        <v>1287</v>
      </c>
      <c r="AJ47" s="236">
        <v>44882.175802139034</v>
      </c>
      <c r="AK47" s="236">
        <v>5</v>
      </c>
      <c r="AL47" s="236">
        <v>45285.792491007196</v>
      </c>
      <c r="AM47" s="236">
        <v>55.5</v>
      </c>
      <c r="AN47" s="236">
        <v>519947.9182974986</v>
      </c>
      <c r="AO47" s="236">
        <v>576988.20366464055</v>
      </c>
      <c r="AP47" s="236">
        <v>692480</v>
      </c>
      <c r="AQ47" s="251">
        <v>397810.58</v>
      </c>
    </row>
    <row r="48" spans="1:43" x14ac:dyDescent="0.2">
      <c r="A48" s="240"/>
      <c r="B48" s="234" t="s">
        <v>191</v>
      </c>
      <c r="C48" s="235" t="s">
        <v>45</v>
      </c>
      <c r="D48" s="235" t="s">
        <v>550</v>
      </c>
      <c r="E48" s="246">
        <v>8068</v>
      </c>
      <c r="F48" s="236">
        <v>72324.310142272123</v>
      </c>
      <c r="G48" s="236">
        <v>5</v>
      </c>
      <c r="H48" s="236">
        <v>41860.183915211972</v>
      </c>
      <c r="I48" s="236" t="s">
        <v>1289</v>
      </c>
      <c r="J48" s="236">
        <v>36491.16032608696</v>
      </c>
      <c r="K48" s="236" t="s">
        <v>1287</v>
      </c>
      <c r="L48" s="236">
        <v>42388.721590909088</v>
      </c>
      <c r="M48" s="236" t="s">
        <v>1287</v>
      </c>
      <c r="N48" s="236">
        <v>53120.043512658231</v>
      </c>
      <c r="O48" s="236" t="s">
        <v>1287</v>
      </c>
      <c r="P48" s="236">
        <v>63105.014097744359</v>
      </c>
      <c r="Q48" s="236">
        <v>0.5</v>
      </c>
      <c r="R48" s="236">
        <v>9024.6955645161288</v>
      </c>
      <c r="S48" s="236">
        <v>0</v>
      </c>
      <c r="T48" s="236">
        <v>0</v>
      </c>
      <c r="U48" s="236">
        <v>4</v>
      </c>
      <c r="V48" s="236">
        <v>37827.456338028169</v>
      </c>
      <c r="W48" s="236" t="s">
        <v>1287</v>
      </c>
      <c r="X48" s="236">
        <v>59314.253533568903</v>
      </c>
      <c r="Y48" s="236">
        <v>6</v>
      </c>
      <c r="Z48" s="236">
        <v>89524.98</v>
      </c>
      <c r="AA48" s="236">
        <v>12</v>
      </c>
      <c r="AB48" s="236">
        <v>132086.03606557377</v>
      </c>
      <c r="AC48" s="236">
        <v>5</v>
      </c>
      <c r="AD48" s="236">
        <v>32263.823480118896</v>
      </c>
      <c r="AE48" s="236">
        <v>5</v>
      </c>
      <c r="AF48" s="236">
        <v>34127.74301495355</v>
      </c>
      <c r="AG48" s="236">
        <v>5</v>
      </c>
      <c r="AH48" s="236">
        <v>30519.879545454547</v>
      </c>
      <c r="AI48" s="236" t="s">
        <v>1287</v>
      </c>
      <c r="AJ48" s="236">
        <v>44882.175802139034</v>
      </c>
      <c r="AK48" s="236">
        <v>5</v>
      </c>
      <c r="AL48" s="236">
        <v>45285.792491007196</v>
      </c>
      <c r="AM48" s="236">
        <v>75.5</v>
      </c>
      <c r="AN48" s="236">
        <v>751821.95927797083</v>
      </c>
      <c r="AO48" s="236">
        <v>824146.26942024298</v>
      </c>
      <c r="AP48" s="236">
        <v>645440</v>
      </c>
      <c r="AQ48" s="251">
        <v>398719.72</v>
      </c>
    </row>
    <row r="49" spans="1:43" x14ac:dyDescent="0.2">
      <c r="A49" s="240"/>
      <c r="B49" s="234" t="s">
        <v>192</v>
      </c>
      <c r="C49" s="235" t="s">
        <v>46</v>
      </c>
      <c r="D49" s="235" t="s">
        <v>550</v>
      </c>
      <c r="E49" s="246">
        <v>8085</v>
      </c>
      <c r="F49" s="236">
        <v>71996.725782045105</v>
      </c>
      <c r="G49" s="236">
        <v>5</v>
      </c>
      <c r="H49" s="236">
        <v>41860.183915211972</v>
      </c>
      <c r="I49" s="236" t="s">
        <v>1289</v>
      </c>
      <c r="J49" s="236">
        <v>36491.16032608696</v>
      </c>
      <c r="K49" s="236" t="s">
        <v>1287</v>
      </c>
      <c r="L49" s="236">
        <v>42388.721590909088</v>
      </c>
      <c r="M49" s="236" t="s">
        <v>1289</v>
      </c>
      <c r="N49" s="236">
        <v>31872.026107594938</v>
      </c>
      <c r="O49" s="236" t="s">
        <v>1287</v>
      </c>
      <c r="P49" s="236">
        <v>63105.014097744359</v>
      </c>
      <c r="Q49" s="236">
        <v>0.5</v>
      </c>
      <c r="R49" s="236">
        <v>9024.6955645161288</v>
      </c>
      <c r="S49" s="236">
        <v>2.5</v>
      </c>
      <c r="T49" s="236">
        <v>52130.229037267083</v>
      </c>
      <c r="U49" s="236">
        <v>1</v>
      </c>
      <c r="V49" s="236">
        <v>9456.8640845070422</v>
      </c>
      <c r="W49" s="236" t="s">
        <v>1291</v>
      </c>
      <c r="X49" s="236">
        <v>47451.402826855126</v>
      </c>
      <c r="Y49" s="236">
        <v>15</v>
      </c>
      <c r="Z49" s="236">
        <v>223812.45</v>
      </c>
      <c r="AA49" s="236">
        <v>6</v>
      </c>
      <c r="AB49" s="236">
        <v>66043.018032786887</v>
      </c>
      <c r="AC49" s="236">
        <v>5</v>
      </c>
      <c r="AD49" s="236">
        <v>32263.823480118896</v>
      </c>
      <c r="AE49" s="236">
        <v>5</v>
      </c>
      <c r="AF49" s="236">
        <v>34127.74301495355</v>
      </c>
      <c r="AG49" s="236">
        <v>5</v>
      </c>
      <c r="AH49" s="236">
        <v>30519.879545454547</v>
      </c>
      <c r="AI49" s="236" t="s">
        <v>1287</v>
      </c>
      <c r="AJ49" s="236">
        <v>44882.175802139034</v>
      </c>
      <c r="AK49" s="236">
        <v>5</v>
      </c>
      <c r="AL49" s="236">
        <v>45285.792491007196</v>
      </c>
      <c r="AM49" s="236">
        <v>75</v>
      </c>
      <c r="AN49" s="236">
        <v>810715.17991715285</v>
      </c>
      <c r="AO49" s="236">
        <v>882711.9056991979</v>
      </c>
      <c r="AP49" s="236">
        <v>646800</v>
      </c>
      <c r="AQ49" s="251">
        <v>399559.86</v>
      </c>
    </row>
    <row r="50" spans="1:43" x14ac:dyDescent="0.2">
      <c r="A50" s="240"/>
      <c r="B50" s="234" t="s">
        <v>193</v>
      </c>
      <c r="C50" s="235" t="s">
        <v>47</v>
      </c>
      <c r="D50" s="235" t="s">
        <v>550</v>
      </c>
      <c r="E50" s="246">
        <v>10523</v>
      </c>
      <c r="F50" s="236">
        <v>71842.076043300738</v>
      </c>
      <c r="G50" s="236">
        <v>5</v>
      </c>
      <c r="H50" s="236">
        <v>41860.183915211972</v>
      </c>
      <c r="I50" s="236" t="s">
        <v>1290</v>
      </c>
      <c r="J50" s="236">
        <v>24327.440217391304</v>
      </c>
      <c r="K50" s="236" t="s">
        <v>1287</v>
      </c>
      <c r="L50" s="236">
        <v>42388.721590909088</v>
      </c>
      <c r="M50" s="236" t="s">
        <v>1289</v>
      </c>
      <c r="N50" s="236">
        <v>31872.026107594938</v>
      </c>
      <c r="O50" s="236" t="s">
        <v>1287</v>
      </c>
      <c r="P50" s="236">
        <v>63105.014097744359</v>
      </c>
      <c r="Q50" s="236">
        <v>0</v>
      </c>
      <c r="R50" s="236">
        <v>0</v>
      </c>
      <c r="S50" s="236">
        <v>0.5</v>
      </c>
      <c r="T50" s="236">
        <v>10426.045807453416</v>
      </c>
      <c r="U50" s="236">
        <v>1</v>
      </c>
      <c r="V50" s="236">
        <v>9456.8640845070422</v>
      </c>
      <c r="W50" s="236" t="s">
        <v>1287</v>
      </c>
      <c r="X50" s="236">
        <v>59314.253533568903</v>
      </c>
      <c r="Y50" s="236">
        <v>3</v>
      </c>
      <c r="Z50" s="236">
        <v>44762.49</v>
      </c>
      <c r="AA50" s="236">
        <v>3</v>
      </c>
      <c r="AB50" s="236">
        <v>33021.509016393444</v>
      </c>
      <c r="AC50" s="236">
        <v>5</v>
      </c>
      <c r="AD50" s="236">
        <v>32263.823480118896</v>
      </c>
      <c r="AE50" s="236">
        <v>5</v>
      </c>
      <c r="AF50" s="236">
        <v>34127.74301495355</v>
      </c>
      <c r="AG50" s="236">
        <v>5</v>
      </c>
      <c r="AH50" s="236">
        <v>30519.879545454547</v>
      </c>
      <c r="AI50" s="236" t="s">
        <v>1287</v>
      </c>
      <c r="AJ50" s="236">
        <v>44882.175802139034</v>
      </c>
      <c r="AK50" s="236">
        <v>5</v>
      </c>
      <c r="AL50" s="236">
        <v>45285.792491007196</v>
      </c>
      <c r="AM50" s="236">
        <v>57.5</v>
      </c>
      <c r="AN50" s="236">
        <v>547613.96270444768</v>
      </c>
      <c r="AO50" s="236">
        <v>619456.03874774836</v>
      </c>
      <c r="AP50" s="236">
        <v>841840</v>
      </c>
      <c r="AQ50" s="251">
        <v>425536.09</v>
      </c>
    </row>
    <row r="51" spans="1:43" x14ac:dyDescent="0.2">
      <c r="A51" s="240"/>
      <c r="B51" s="234" t="s">
        <v>195</v>
      </c>
      <c r="C51" s="235" t="s">
        <v>49</v>
      </c>
      <c r="D51" s="235" t="s">
        <v>550</v>
      </c>
      <c r="E51" s="246">
        <v>7644</v>
      </c>
      <c r="F51" s="236">
        <v>62442.542098871396</v>
      </c>
      <c r="G51" s="236">
        <v>5</v>
      </c>
      <c r="H51" s="236">
        <v>41860.183915211972</v>
      </c>
      <c r="I51" s="236" t="s">
        <v>1291</v>
      </c>
      <c r="J51" s="236">
        <v>48654.880434782608</v>
      </c>
      <c r="K51" s="236" t="s">
        <v>1287</v>
      </c>
      <c r="L51" s="236">
        <v>42388.721590909088</v>
      </c>
      <c r="M51" s="236" t="s">
        <v>1287</v>
      </c>
      <c r="N51" s="236">
        <v>53120.043512658231</v>
      </c>
      <c r="O51" s="236" t="s">
        <v>1289</v>
      </c>
      <c r="P51" s="236">
        <v>37863.008458646618</v>
      </c>
      <c r="Q51" s="236">
        <v>0</v>
      </c>
      <c r="R51" s="236">
        <v>0</v>
      </c>
      <c r="S51" s="236">
        <v>0</v>
      </c>
      <c r="T51" s="236">
        <v>0</v>
      </c>
      <c r="U51" s="236">
        <v>4</v>
      </c>
      <c r="V51" s="236">
        <v>37827.456338028169</v>
      </c>
      <c r="W51" s="236" t="s">
        <v>1287</v>
      </c>
      <c r="X51" s="236">
        <v>59314.253533568903</v>
      </c>
      <c r="Y51" s="236">
        <v>3</v>
      </c>
      <c r="Z51" s="236">
        <v>44762.49</v>
      </c>
      <c r="AA51" s="236">
        <v>12</v>
      </c>
      <c r="AB51" s="236">
        <v>132086.03606557377</v>
      </c>
      <c r="AC51" s="236">
        <v>3.6</v>
      </c>
      <c r="AD51" s="236">
        <v>23229.952905685608</v>
      </c>
      <c r="AE51" s="236">
        <v>4.2</v>
      </c>
      <c r="AF51" s="236">
        <v>28667.304132560985</v>
      </c>
      <c r="AG51" s="236">
        <v>5</v>
      </c>
      <c r="AH51" s="236">
        <v>30519.879545454547</v>
      </c>
      <c r="AI51" s="236" t="s">
        <v>1287</v>
      </c>
      <c r="AJ51" s="236">
        <v>44882.175802139034</v>
      </c>
      <c r="AK51" s="236">
        <v>5</v>
      </c>
      <c r="AL51" s="236">
        <v>45285.792491007196</v>
      </c>
      <c r="AM51" s="236">
        <v>68.8</v>
      </c>
      <c r="AN51" s="236">
        <v>670462.17872622679</v>
      </c>
      <c r="AO51" s="236">
        <v>732904.72082509811</v>
      </c>
      <c r="AP51" s="236">
        <v>611520</v>
      </c>
      <c r="AQ51" s="251">
        <v>377765.68</v>
      </c>
    </row>
    <row r="52" spans="1:43" x14ac:dyDescent="0.2">
      <c r="A52" s="240"/>
      <c r="B52" s="234" t="s">
        <v>197</v>
      </c>
      <c r="C52" s="235" t="s">
        <v>51</v>
      </c>
      <c r="D52" s="235" t="s">
        <v>550</v>
      </c>
      <c r="E52" s="246">
        <v>2739</v>
      </c>
      <c r="F52" s="236">
        <v>18862.162607606264</v>
      </c>
      <c r="G52" s="236">
        <v>1</v>
      </c>
      <c r="H52" s="236">
        <v>8372.0367830423947</v>
      </c>
      <c r="I52" s="236" t="s">
        <v>1287</v>
      </c>
      <c r="J52" s="236">
        <v>60818.600543478264</v>
      </c>
      <c r="K52" s="236" t="s">
        <v>1288</v>
      </c>
      <c r="L52" s="236">
        <v>8477.744318181818</v>
      </c>
      <c r="M52" s="236" t="s">
        <v>1289</v>
      </c>
      <c r="N52" s="236">
        <v>31872.026107594938</v>
      </c>
      <c r="O52" s="236" t="s">
        <v>1288</v>
      </c>
      <c r="P52" s="236">
        <v>12621.002819548872</v>
      </c>
      <c r="Q52" s="236">
        <v>0</v>
      </c>
      <c r="R52" s="236">
        <v>0</v>
      </c>
      <c r="S52" s="236">
        <v>0</v>
      </c>
      <c r="T52" s="236">
        <v>0</v>
      </c>
      <c r="U52" s="236">
        <v>5</v>
      </c>
      <c r="V52" s="236">
        <v>47284.320422535209</v>
      </c>
      <c r="W52" s="236" t="s">
        <v>1290</v>
      </c>
      <c r="X52" s="236">
        <v>23725.701413427563</v>
      </c>
      <c r="Y52" s="236">
        <v>12</v>
      </c>
      <c r="Z52" s="236">
        <v>179049.96</v>
      </c>
      <c r="AA52" s="236">
        <v>3</v>
      </c>
      <c r="AB52" s="236">
        <v>33021.509016393444</v>
      </c>
      <c r="AC52" s="236">
        <v>5</v>
      </c>
      <c r="AD52" s="236">
        <v>32263.823480118896</v>
      </c>
      <c r="AE52" s="236">
        <v>5</v>
      </c>
      <c r="AF52" s="236">
        <v>34127.74301495355</v>
      </c>
      <c r="AG52" s="236">
        <v>5</v>
      </c>
      <c r="AH52" s="236">
        <v>30519.879545454547</v>
      </c>
      <c r="AI52" s="236" t="s">
        <v>1287</v>
      </c>
      <c r="AJ52" s="236">
        <v>44882.175802139034</v>
      </c>
      <c r="AK52" s="236">
        <v>5</v>
      </c>
      <c r="AL52" s="236">
        <v>45285.792491007196</v>
      </c>
      <c r="AM52" s="236">
        <v>58</v>
      </c>
      <c r="AN52" s="236">
        <v>592322.31575787568</v>
      </c>
      <c r="AO52" s="236">
        <v>611184.47836548195</v>
      </c>
      <c r="AP52" s="236">
        <v>219120</v>
      </c>
      <c r="AQ52" s="251">
        <v>135361.1</v>
      </c>
    </row>
    <row r="53" spans="1:43" x14ac:dyDescent="0.2">
      <c r="A53" s="241"/>
      <c r="B53" s="234" t="s">
        <v>198</v>
      </c>
      <c r="C53" s="235" t="s">
        <v>52</v>
      </c>
      <c r="D53" s="235" t="s">
        <v>550</v>
      </c>
      <c r="E53" s="246">
        <v>6396</v>
      </c>
      <c r="F53" s="236">
        <v>42907.020874476628</v>
      </c>
      <c r="G53" s="236">
        <v>5</v>
      </c>
      <c r="H53" s="236">
        <v>41860.183915211972</v>
      </c>
      <c r="I53" s="236" t="s">
        <v>1288</v>
      </c>
      <c r="J53" s="236">
        <v>12163.720108695652</v>
      </c>
      <c r="K53" s="236" t="s">
        <v>1287</v>
      </c>
      <c r="L53" s="236">
        <v>42388.721590909088</v>
      </c>
      <c r="M53" s="236" t="s">
        <v>1287</v>
      </c>
      <c r="N53" s="236">
        <v>53120.043512658231</v>
      </c>
      <c r="O53" s="236" t="s">
        <v>1288</v>
      </c>
      <c r="P53" s="236">
        <v>12621.002819548872</v>
      </c>
      <c r="Q53" s="236">
        <v>0</v>
      </c>
      <c r="R53" s="236">
        <v>0</v>
      </c>
      <c r="S53" s="236">
        <v>0.5</v>
      </c>
      <c r="T53" s="236">
        <v>10426.045807453416</v>
      </c>
      <c r="U53" s="236">
        <v>5</v>
      </c>
      <c r="V53" s="236">
        <v>47284.320422535209</v>
      </c>
      <c r="W53" s="236" t="s">
        <v>1289</v>
      </c>
      <c r="X53" s="236">
        <v>35588.552120141343</v>
      </c>
      <c r="Y53" s="236">
        <v>3</v>
      </c>
      <c r="Z53" s="236">
        <v>44762.49</v>
      </c>
      <c r="AA53" s="236">
        <v>3</v>
      </c>
      <c r="AB53" s="236">
        <v>33021.509016393444</v>
      </c>
      <c r="AC53" s="236">
        <v>5</v>
      </c>
      <c r="AD53" s="236">
        <v>32263.823480118896</v>
      </c>
      <c r="AE53" s="236">
        <v>5</v>
      </c>
      <c r="AF53" s="236">
        <v>34127.74301495355</v>
      </c>
      <c r="AG53" s="236">
        <v>5</v>
      </c>
      <c r="AH53" s="236">
        <v>30519.879545454547</v>
      </c>
      <c r="AI53" s="236" t="s">
        <v>1287</v>
      </c>
      <c r="AJ53" s="236">
        <v>44882.175802139034</v>
      </c>
      <c r="AK53" s="236">
        <v>5</v>
      </c>
      <c r="AL53" s="236">
        <v>45285.792491007196</v>
      </c>
      <c r="AM53" s="236">
        <v>56.5</v>
      </c>
      <c r="AN53" s="236">
        <v>520316.00364722044</v>
      </c>
      <c r="AO53" s="236">
        <v>563223.02452169708</v>
      </c>
      <c r="AP53" s="236">
        <v>511680</v>
      </c>
      <c r="AQ53" s="251">
        <v>316089.65000000002</v>
      </c>
    </row>
    <row r="54" spans="1:43" x14ac:dyDescent="0.2">
      <c r="A54" s="239" t="s">
        <v>137</v>
      </c>
      <c r="B54" s="234" t="s">
        <v>199</v>
      </c>
      <c r="C54" s="235" t="s">
        <v>53</v>
      </c>
      <c r="D54" s="235" t="s">
        <v>548</v>
      </c>
      <c r="E54" s="246">
        <v>116392</v>
      </c>
      <c r="F54" s="236">
        <v>699204.53035115229</v>
      </c>
      <c r="G54" s="236">
        <v>2</v>
      </c>
      <c r="H54" s="236">
        <v>16744.073566084789</v>
      </c>
      <c r="I54" s="236" t="s">
        <v>1287</v>
      </c>
      <c r="J54" s="236">
        <v>60818.600543478264</v>
      </c>
      <c r="K54" s="236" t="s">
        <v>1290</v>
      </c>
      <c r="L54" s="236">
        <v>16955.488636363636</v>
      </c>
      <c r="M54" s="236" t="s">
        <v>1287</v>
      </c>
      <c r="N54" s="236">
        <v>53120.043512658231</v>
      </c>
      <c r="O54" s="236" t="s">
        <v>1289</v>
      </c>
      <c r="P54" s="236">
        <v>37863.008458646618</v>
      </c>
      <c r="Q54" s="236">
        <v>0.5</v>
      </c>
      <c r="R54" s="236">
        <v>9024.6955645161288</v>
      </c>
      <c r="S54" s="236">
        <v>0</v>
      </c>
      <c r="T54" s="236">
        <v>0</v>
      </c>
      <c r="U54" s="236">
        <v>4</v>
      </c>
      <c r="V54" s="236">
        <v>37827.456338028169</v>
      </c>
      <c r="W54" s="236" t="s">
        <v>1290</v>
      </c>
      <c r="X54" s="236">
        <v>23725.701413427563</v>
      </c>
      <c r="Y54" s="236">
        <v>3</v>
      </c>
      <c r="Z54" s="236">
        <v>44762.49</v>
      </c>
      <c r="AA54" s="236">
        <v>3</v>
      </c>
      <c r="AB54" s="236">
        <v>33021.509016393444</v>
      </c>
      <c r="AC54" s="236">
        <v>2.7619047619047619</v>
      </c>
      <c r="AD54" s="236">
        <v>17821.92154139901</v>
      </c>
      <c r="AE54" s="236">
        <v>3.3333333333333335</v>
      </c>
      <c r="AF54" s="236">
        <v>22751.828676635698</v>
      </c>
      <c r="AG54" s="236">
        <v>5</v>
      </c>
      <c r="AH54" s="236">
        <v>30519.879545454547</v>
      </c>
      <c r="AI54" s="236" t="s">
        <v>1287</v>
      </c>
      <c r="AJ54" s="236">
        <v>44882.175802139034</v>
      </c>
      <c r="AK54" s="236">
        <v>5</v>
      </c>
      <c r="AL54" s="236">
        <v>45285.792491007196</v>
      </c>
      <c r="AM54" s="236">
        <v>50.595238095238095</v>
      </c>
      <c r="AN54" s="236">
        <v>495124.66510623239</v>
      </c>
      <c r="AO54" s="236">
        <v>1194329.1954573847</v>
      </c>
      <c r="AP54" s="236">
        <v>9311360</v>
      </c>
      <c r="AQ54" s="251">
        <v>775515.53</v>
      </c>
    </row>
    <row r="55" spans="1:43" x14ac:dyDescent="0.2">
      <c r="A55" s="240"/>
      <c r="B55" s="234" t="s">
        <v>200</v>
      </c>
      <c r="C55" s="235" t="s">
        <v>54</v>
      </c>
      <c r="D55" s="235" t="s">
        <v>548</v>
      </c>
      <c r="E55" s="246">
        <v>59581</v>
      </c>
      <c r="F55" s="236">
        <v>334569.52067918598</v>
      </c>
      <c r="G55" s="236">
        <v>2</v>
      </c>
      <c r="H55" s="236">
        <v>16744.073566084789</v>
      </c>
      <c r="I55" s="236" t="s">
        <v>1288</v>
      </c>
      <c r="J55" s="236">
        <v>12163.720108695652</v>
      </c>
      <c r="K55" s="236" t="s">
        <v>1290</v>
      </c>
      <c r="L55" s="236">
        <v>16955.488636363636</v>
      </c>
      <c r="M55" s="236" t="s">
        <v>1288</v>
      </c>
      <c r="N55" s="236">
        <v>10624.008702531646</v>
      </c>
      <c r="O55" s="236" t="s">
        <v>1288</v>
      </c>
      <c r="P55" s="236">
        <v>12621.002819548872</v>
      </c>
      <c r="Q55" s="236">
        <v>0</v>
      </c>
      <c r="R55" s="236">
        <v>0</v>
      </c>
      <c r="S55" s="236">
        <v>0</v>
      </c>
      <c r="T55" s="236">
        <v>0</v>
      </c>
      <c r="U55" s="236">
        <v>1</v>
      </c>
      <c r="V55" s="236">
        <v>9456.8640845070422</v>
      </c>
      <c r="W55" s="236" t="s">
        <v>1289</v>
      </c>
      <c r="X55" s="236">
        <v>35588.552120141343</v>
      </c>
      <c r="Y55" s="236">
        <v>3</v>
      </c>
      <c r="Z55" s="236">
        <v>44762.49</v>
      </c>
      <c r="AA55" s="236">
        <v>9</v>
      </c>
      <c r="AB55" s="236">
        <v>99064.527049180324</v>
      </c>
      <c r="AC55" s="236">
        <v>4.5882352941176467</v>
      </c>
      <c r="AD55" s="236">
        <v>29606.802722932633</v>
      </c>
      <c r="AE55" s="236">
        <v>4.7058823529411766</v>
      </c>
      <c r="AF55" s="236">
        <v>32120.228719956285</v>
      </c>
      <c r="AG55" s="236">
        <v>5</v>
      </c>
      <c r="AH55" s="236">
        <v>30519.879545454547</v>
      </c>
      <c r="AI55" s="236" t="s">
        <v>1287</v>
      </c>
      <c r="AJ55" s="236">
        <v>44882.175802139034</v>
      </c>
      <c r="AK55" s="236">
        <v>5</v>
      </c>
      <c r="AL55" s="236">
        <v>45285.792491007196</v>
      </c>
      <c r="AM55" s="236">
        <v>47.294117647058826</v>
      </c>
      <c r="AN55" s="236">
        <v>440395.606368543</v>
      </c>
      <c r="AO55" s="236">
        <v>774965.12704772898</v>
      </c>
      <c r="AP55" s="236">
        <v>4766480</v>
      </c>
      <c r="AQ55" s="251">
        <v>513992.84</v>
      </c>
    </row>
    <row r="56" spans="1:43" x14ac:dyDescent="0.2">
      <c r="A56" s="240"/>
      <c r="B56" s="234" t="s">
        <v>201</v>
      </c>
      <c r="C56" s="235" t="s">
        <v>55</v>
      </c>
      <c r="D56" s="235" t="s">
        <v>548</v>
      </c>
      <c r="E56" s="246">
        <v>29187</v>
      </c>
      <c r="F56" s="236">
        <v>201343.23825482908</v>
      </c>
      <c r="G56" s="236">
        <v>2</v>
      </c>
      <c r="H56" s="236">
        <v>16744.073566084789</v>
      </c>
      <c r="I56" s="236" t="s">
        <v>1289</v>
      </c>
      <c r="J56" s="236">
        <v>36491.16032608696</v>
      </c>
      <c r="K56" s="236" t="s">
        <v>1290</v>
      </c>
      <c r="L56" s="236">
        <v>16955.488636363636</v>
      </c>
      <c r="M56" s="236" t="s">
        <v>1290</v>
      </c>
      <c r="N56" s="236">
        <v>21248.017405063292</v>
      </c>
      <c r="O56" s="236" t="s">
        <v>1288</v>
      </c>
      <c r="P56" s="236">
        <v>12621.002819548872</v>
      </c>
      <c r="Q56" s="236">
        <v>1.5</v>
      </c>
      <c r="R56" s="236">
        <v>27074.086693548386</v>
      </c>
      <c r="S56" s="236">
        <v>0.5</v>
      </c>
      <c r="T56" s="236">
        <v>10426.045807453416</v>
      </c>
      <c r="U56" s="236">
        <v>5</v>
      </c>
      <c r="V56" s="236">
        <v>47284.320422535209</v>
      </c>
      <c r="W56" s="236" t="s">
        <v>1290</v>
      </c>
      <c r="X56" s="236">
        <v>23725.701413427563</v>
      </c>
      <c r="Y56" s="236">
        <v>3</v>
      </c>
      <c r="Z56" s="236">
        <v>44762.49</v>
      </c>
      <c r="AA56" s="236">
        <v>12</v>
      </c>
      <c r="AB56" s="236">
        <v>132086.03606557377</v>
      </c>
      <c r="AC56" s="236">
        <v>4.5</v>
      </c>
      <c r="AD56" s="236">
        <v>29037.441132107007</v>
      </c>
      <c r="AE56" s="236">
        <v>4.5999999999999996</v>
      </c>
      <c r="AF56" s="236">
        <v>31397.523573757262</v>
      </c>
      <c r="AG56" s="236">
        <v>5</v>
      </c>
      <c r="AH56" s="236">
        <v>30519.879545454547</v>
      </c>
      <c r="AI56" s="236" t="s">
        <v>1287</v>
      </c>
      <c r="AJ56" s="236">
        <v>44882.175802139034</v>
      </c>
      <c r="AK56" s="236">
        <v>5</v>
      </c>
      <c r="AL56" s="236">
        <v>45285.792491007196</v>
      </c>
      <c r="AM56" s="236">
        <v>58.1</v>
      </c>
      <c r="AN56" s="236">
        <v>570541.23570015095</v>
      </c>
      <c r="AO56" s="236">
        <v>771884.47395497991</v>
      </c>
      <c r="AP56" s="236">
        <v>2334960</v>
      </c>
      <c r="AQ56" s="251">
        <v>520145.88</v>
      </c>
    </row>
    <row r="57" spans="1:43" x14ac:dyDescent="0.2">
      <c r="A57" s="240"/>
      <c r="B57" s="234" t="s">
        <v>202</v>
      </c>
      <c r="C57" s="235" t="s">
        <v>56</v>
      </c>
      <c r="D57" s="235" t="s">
        <v>548</v>
      </c>
      <c r="E57" s="246">
        <v>25162</v>
      </c>
      <c r="F57" s="236">
        <v>172282.6189756683</v>
      </c>
      <c r="G57" s="236">
        <v>3</v>
      </c>
      <c r="H57" s="236">
        <v>25116.110349127182</v>
      </c>
      <c r="I57" s="236" t="s">
        <v>1287</v>
      </c>
      <c r="J57" s="236">
        <v>60818.600543478264</v>
      </c>
      <c r="K57" s="236" t="s">
        <v>1289</v>
      </c>
      <c r="L57" s="236">
        <v>25433.232954545456</v>
      </c>
      <c r="M57" s="236" t="s">
        <v>1290</v>
      </c>
      <c r="N57" s="236">
        <v>21248.017405063292</v>
      </c>
      <c r="O57" s="236" t="s">
        <v>1288</v>
      </c>
      <c r="P57" s="236">
        <v>12621.002819548872</v>
      </c>
      <c r="Q57" s="236">
        <v>0.5</v>
      </c>
      <c r="R57" s="236">
        <v>9024.6955645161288</v>
      </c>
      <c r="S57" s="236">
        <v>0</v>
      </c>
      <c r="T57" s="236">
        <v>0</v>
      </c>
      <c r="U57" s="236">
        <v>5</v>
      </c>
      <c r="V57" s="236">
        <v>47284.320422535209</v>
      </c>
      <c r="W57" s="236" t="s">
        <v>1290</v>
      </c>
      <c r="X57" s="236">
        <v>23725.701413427563</v>
      </c>
      <c r="Y57" s="236">
        <v>3</v>
      </c>
      <c r="Z57" s="236">
        <v>44762.49</v>
      </c>
      <c r="AA57" s="236">
        <v>12</v>
      </c>
      <c r="AB57" s="236">
        <v>132086.03606557377</v>
      </c>
      <c r="AC57" s="236">
        <v>2.3333333333333335</v>
      </c>
      <c r="AD57" s="236">
        <v>15056.450957388821</v>
      </c>
      <c r="AE57" s="236">
        <v>3.8333333333333335</v>
      </c>
      <c r="AF57" s="236">
        <v>26164.602978131054</v>
      </c>
      <c r="AG57" s="236">
        <v>5</v>
      </c>
      <c r="AH57" s="236">
        <v>30519.879545454547</v>
      </c>
      <c r="AI57" s="236" t="s">
        <v>1287</v>
      </c>
      <c r="AJ57" s="236">
        <v>44882.175802139034</v>
      </c>
      <c r="AK57" s="236">
        <v>5</v>
      </c>
      <c r="AL57" s="236">
        <v>45285.792491007196</v>
      </c>
      <c r="AM57" s="236">
        <v>57.666666666666664</v>
      </c>
      <c r="AN57" s="236">
        <v>564029.10931193642</v>
      </c>
      <c r="AO57" s="236">
        <v>736311.72828760464</v>
      </c>
      <c r="AP57" s="236">
        <v>2012960</v>
      </c>
      <c r="AQ57" s="251">
        <v>497847.8</v>
      </c>
    </row>
    <row r="58" spans="1:43" x14ac:dyDescent="0.2">
      <c r="A58" s="240"/>
      <c r="B58" s="234" t="s">
        <v>203</v>
      </c>
      <c r="C58" s="235" t="s">
        <v>57</v>
      </c>
      <c r="D58" s="235" t="s">
        <v>548</v>
      </c>
      <c r="E58" s="246">
        <v>19747</v>
      </c>
      <c r="F58" s="236">
        <v>130381.29590485719</v>
      </c>
      <c r="G58" s="236">
        <v>3</v>
      </c>
      <c r="H58" s="236">
        <v>25116.110349127182</v>
      </c>
      <c r="I58" s="236" t="s">
        <v>1289</v>
      </c>
      <c r="J58" s="236">
        <v>36491.16032608696</v>
      </c>
      <c r="K58" s="236" t="s">
        <v>1289</v>
      </c>
      <c r="L58" s="236">
        <v>25433.232954545456</v>
      </c>
      <c r="M58" s="236" t="s">
        <v>1288</v>
      </c>
      <c r="N58" s="236">
        <v>10624.008702531646</v>
      </c>
      <c r="O58" s="236" t="s">
        <v>1287</v>
      </c>
      <c r="P58" s="236">
        <v>63105.014097744359</v>
      </c>
      <c r="Q58" s="236">
        <v>0.5</v>
      </c>
      <c r="R58" s="236">
        <v>9024.6955645161288</v>
      </c>
      <c r="S58" s="236">
        <v>0.5</v>
      </c>
      <c r="T58" s="236">
        <v>10426.045807453416</v>
      </c>
      <c r="U58" s="236">
        <v>2</v>
      </c>
      <c r="V58" s="236">
        <v>18913.728169014084</v>
      </c>
      <c r="W58" s="236" t="s">
        <v>1290</v>
      </c>
      <c r="X58" s="236">
        <v>23725.701413427563</v>
      </c>
      <c r="Y58" s="236">
        <v>3</v>
      </c>
      <c r="Z58" s="236">
        <v>44762.49</v>
      </c>
      <c r="AA58" s="236">
        <v>12</v>
      </c>
      <c r="AB58" s="236">
        <v>132086.03606557377</v>
      </c>
      <c r="AC58" s="236">
        <v>2.347826086956522</v>
      </c>
      <c r="AD58" s="236">
        <v>15149.9692863167</v>
      </c>
      <c r="AE58" s="236">
        <v>3.2608695652173911</v>
      </c>
      <c r="AF58" s="236">
        <v>22257.223705404485</v>
      </c>
      <c r="AG58" s="236">
        <v>5</v>
      </c>
      <c r="AH58" s="236">
        <v>30519.879545454547</v>
      </c>
      <c r="AI58" s="236" t="s">
        <v>1287</v>
      </c>
      <c r="AJ58" s="236">
        <v>44882.175802139034</v>
      </c>
      <c r="AK58" s="236">
        <v>5</v>
      </c>
      <c r="AL58" s="236">
        <v>45285.792491007196</v>
      </c>
      <c r="AM58" s="236">
        <v>55.608695652173914</v>
      </c>
      <c r="AN58" s="236">
        <v>557803.2642803425</v>
      </c>
      <c r="AO58" s="236">
        <v>688184.5601851996</v>
      </c>
      <c r="AP58" s="236">
        <v>1579760</v>
      </c>
      <c r="AQ58" s="251">
        <v>466583.02</v>
      </c>
    </row>
    <row r="59" spans="1:43" x14ac:dyDescent="0.2">
      <c r="A59" s="240"/>
      <c r="B59" s="234" t="s">
        <v>204</v>
      </c>
      <c r="C59" s="235" t="s">
        <v>58</v>
      </c>
      <c r="D59" s="235" t="s">
        <v>548</v>
      </c>
      <c r="E59" s="246">
        <v>17905</v>
      </c>
      <c r="F59" s="236">
        <v>110946.16040316194</v>
      </c>
      <c r="G59" s="236">
        <v>3</v>
      </c>
      <c r="H59" s="236">
        <v>25116.110349127182</v>
      </c>
      <c r="I59" s="236" t="s">
        <v>1287</v>
      </c>
      <c r="J59" s="236">
        <v>60818.600543478264</v>
      </c>
      <c r="K59" s="236" t="s">
        <v>1290</v>
      </c>
      <c r="L59" s="236">
        <v>16955.488636363636</v>
      </c>
      <c r="M59" s="236" t="s">
        <v>1289</v>
      </c>
      <c r="N59" s="236">
        <v>31872.026107594938</v>
      </c>
      <c r="O59" s="236" t="s">
        <v>1289</v>
      </c>
      <c r="P59" s="236">
        <v>37863.008458646618</v>
      </c>
      <c r="Q59" s="236">
        <v>0.5</v>
      </c>
      <c r="R59" s="236">
        <v>9024.6955645161288</v>
      </c>
      <c r="S59" s="236">
        <v>0</v>
      </c>
      <c r="T59" s="236">
        <v>0</v>
      </c>
      <c r="U59" s="236">
        <v>5</v>
      </c>
      <c r="V59" s="236">
        <v>47284.320422535209</v>
      </c>
      <c r="W59" s="236" t="s">
        <v>1290</v>
      </c>
      <c r="X59" s="236">
        <v>23725.701413427563</v>
      </c>
      <c r="Y59" s="236">
        <v>3</v>
      </c>
      <c r="Z59" s="236">
        <v>44762.49</v>
      </c>
      <c r="AA59" s="236">
        <v>9</v>
      </c>
      <c r="AB59" s="236">
        <v>99064.527049180324</v>
      </c>
      <c r="AC59" s="236">
        <v>4.6875</v>
      </c>
      <c r="AD59" s="236">
        <v>30247.334512611465</v>
      </c>
      <c r="AE59" s="236">
        <v>2</v>
      </c>
      <c r="AF59" s="236">
        <v>13651.097205981419</v>
      </c>
      <c r="AG59" s="236">
        <v>0</v>
      </c>
      <c r="AH59" s="236">
        <v>0</v>
      </c>
      <c r="AI59" s="236" t="s">
        <v>1287</v>
      </c>
      <c r="AJ59" s="236">
        <v>44882.175802139034</v>
      </c>
      <c r="AK59" s="236">
        <v>5</v>
      </c>
      <c r="AL59" s="236">
        <v>45285.792491007196</v>
      </c>
      <c r="AM59" s="236">
        <v>52.1875</v>
      </c>
      <c r="AN59" s="236">
        <v>530553.36855660903</v>
      </c>
      <c r="AO59" s="236">
        <v>641499.5289597708</v>
      </c>
      <c r="AP59" s="236">
        <v>1432400</v>
      </c>
      <c r="AQ59" s="251">
        <v>435192.8</v>
      </c>
    </row>
    <row r="60" spans="1:43" x14ac:dyDescent="0.2">
      <c r="A60" s="240"/>
      <c r="B60" s="234" t="s">
        <v>205</v>
      </c>
      <c r="C60" s="235" t="s">
        <v>59</v>
      </c>
      <c r="D60" s="235" t="s">
        <v>548</v>
      </c>
      <c r="E60" s="246">
        <v>54197</v>
      </c>
      <c r="F60" s="236">
        <v>329971.09810800682</v>
      </c>
      <c r="G60" s="236">
        <v>2</v>
      </c>
      <c r="H60" s="236">
        <v>16744.073566084789</v>
      </c>
      <c r="I60" s="236" t="s">
        <v>1289</v>
      </c>
      <c r="J60" s="236">
        <v>36491.16032608696</v>
      </c>
      <c r="K60" s="236" t="s">
        <v>1290</v>
      </c>
      <c r="L60" s="236">
        <v>16955.488636363636</v>
      </c>
      <c r="M60" s="236" t="s">
        <v>1290</v>
      </c>
      <c r="N60" s="236">
        <v>21248.017405063292</v>
      </c>
      <c r="O60" s="236" t="s">
        <v>1288</v>
      </c>
      <c r="P60" s="236">
        <v>12621.002819548872</v>
      </c>
      <c r="Q60" s="236">
        <v>0</v>
      </c>
      <c r="R60" s="236">
        <v>0</v>
      </c>
      <c r="S60" s="236">
        <v>0</v>
      </c>
      <c r="T60" s="236">
        <v>0</v>
      </c>
      <c r="U60" s="236">
        <v>4</v>
      </c>
      <c r="V60" s="236">
        <v>37827.456338028169</v>
      </c>
      <c r="W60" s="236" t="s">
        <v>1289</v>
      </c>
      <c r="X60" s="236">
        <v>35588.552120141343</v>
      </c>
      <c r="Y60" s="236">
        <v>3</v>
      </c>
      <c r="Z60" s="236">
        <v>44762.49</v>
      </c>
      <c r="AA60" s="236">
        <v>9</v>
      </c>
      <c r="AB60" s="236">
        <v>99064.527049180324</v>
      </c>
      <c r="AC60" s="236">
        <v>4</v>
      </c>
      <c r="AD60" s="236">
        <v>25811.058784095116</v>
      </c>
      <c r="AE60" s="236">
        <v>3.2777777777777777</v>
      </c>
      <c r="AF60" s="236">
        <v>22372.631532025105</v>
      </c>
      <c r="AG60" s="236">
        <v>5</v>
      </c>
      <c r="AH60" s="236">
        <v>30519.879545454547</v>
      </c>
      <c r="AI60" s="236" t="s">
        <v>1287</v>
      </c>
      <c r="AJ60" s="236">
        <v>44882.175802139034</v>
      </c>
      <c r="AK60" s="236">
        <v>5</v>
      </c>
      <c r="AL60" s="236">
        <v>45285.792491007196</v>
      </c>
      <c r="AM60" s="236">
        <v>51.277777777777779</v>
      </c>
      <c r="AN60" s="236">
        <v>490174.30641521839</v>
      </c>
      <c r="AO60" s="236">
        <v>820145.40452322527</v>
      </c>
      <c r="AP60" s="236">
        <v>4335760</v>
      </c>
      <c r="AQ60" s="251">
        <v>544872.84</v>
      </c>
    </row>
    <row r="61" spans="1:43" x14ac:dyDescent="0.2">
      <c r="A61" s="240"/>
      <c r="B61" s="234" t="s">
        <v>206</v>
      </c>
      <c r="C61" s="235" t="s">
        <v>60</v>
      </c>
      <c r="D61" s="235" t="s">
        <v>548</v>
      </c>
      <c r="E61" s="246">
        <v>23009</v>
      </c>
      <c r="F61" s="236">
        <v>147684.79782449035</v>
      </c>
      <c r="G61" s="236">
        <v>3</v>
      </c>
      <c r="H61" s="236">
        <v>25116.110349127182</v>
      </c>
      <c r="I61" s="236" t="s">
        <v>1290</v>
      </c>
      <c r="J61" s="236">
        <v>24327.440217391304</v>
      </c>
      <c r="K61" s="236" t="s">
        <v>1290</v>
      </c>
      <c r="L61" s="236">
        <v>16955.488636363636</v>
      </c>
      <c r="M61" s="236" t="s">
        <v>1288</v>
      </c>
      <c r="N61" s="236">
        <v>10624.008702531646</v>
      </c>
      <c r="O61" s="236" t="s">
        <v>1289</v>
      </c>
      <c r="P61" s="236">
        <v>37863.008458646618</v>
      </c>
      <c r="Q61" s="236">
        <v>1.5</v>
      </c>
      <c r="R61" s="236">
        <v>27074.086693548386</v>
      </c>
      <c r="S61" s="236">
        <v>0.5</v>
      </c>
      <c r="T61" s="236">
        <v>10426.045807453416</v>
      </c>
      <c r="U61" s="236">
        <v>1</v>
      </c>
      <c r="V61" s="236">
        <v>9456.8640845070422</v>
      </c>
      <c r="W61" s="236" t="s">
        <v>1288</v>
      </c>
      <c r="X61" s="236">
        <v>11862.850706713782</v>
      </c>
      <c r="Y61" s="236">
        <v>3</v>
      </c>
      <c r="Z61" s="236">
        <v>44762.49</v>
      </c>
      <c r="AA61" s="236">
        <v>12</v>
      </c>
      <c r="AB61" s="236">
        <v>132086.03606557377</v>
      </c>
      <c r="AC61" s="236">
        <v>4.5294117647058822</v>
      </c>
      <c r="AD61" s="236">
        <v>29227.228329048881</v>
      </c>
      <c r="AE61" s="236">
        <v>4.5294117647058822</v>
      </c>
      <c r="AF61" s="236">
        <v>30915.720142957918</v>
      </c>
      <c r="AG61" s="236">
        <v>5</v>
      </c>
      <c r="AH61" s="236">
        <v>30519.879545454547</v>
      </c>
      <c r="AI61" s="236" t="s">
        <v>1287</v>
      </c>
      <c r="AJ61" s="236">
        <v>44882.175802139034</v>
      </c>
      <c r="AK61" s="236">
        <v>5</v>
      </c>
      <c r="AL61" s="236">
        <v>45285.792491007196</v>
      </c>
      <c r="AM61" s="236">
        <v>54.058823529411768</v>
      </c>
      <c r="AN61" s="236">
        <v>531385.22603246442</v>
      </c>
      <c r="AO61" s="236">
        <v>679070.02385695453</v>
      </c>
      <c r="AP61" s="236">
        <v>1840720</v>
      </c>
      <c r="AQ61" s="251">
        <v>459797.05</v>
      </c>
    </row>
    <row r="62" spans="1:43" x14ac:dyDescent="0.2">
      <c r="A62" s="240"/>
      <c r="B62" s="234" t="s">
        <v>207</v>
      </c>
      <c r="C62" s="235" t="s">
        <v>61</v>
      </c>
      <c r="D62" s="235" t="s">
        <v>548</v>
      </c>
      <c r="E62" s="246">
        <v>26511</v>
      </c>
      <c r="F62" s="236">
        <v>155812.66915982022</v>
      </c>
      <c r="G62" s="236">
        <v>3</v>
      </c>
      <c r="H62" s="236">
        <v>25116.110349127182</v>
      </c>
      <c r="I62" s="236" t="s">
        <v>1291</v>
      </c>
      <c r="J62" s="236">
        <v>48654.880434782608</v>
      </c>
      <c r="K62" s="236" t="s">
        <v>1289</v>
      </c>
      <c r="L62" s="236">
        <v>25433.232954545456</v>
      </c>
      <c r="M62" s="236" t="s">
        <v>1290</v>
      </c>
      <c r="N62" s="236">
        <v>21248.017405063292</v>
      </c>
      <c r="O62" s="236" t="s">
        <v>1289</v>
      </c>
      <c r="P62" s="236">
        <v>37863.008458646618</v>
      </c>
      <c r="Q62" s="236">
        <v>1.5</v>
      </c>
      <c r="R62" s="236">
        <v>27074.086693548386</v>
      </c>
      <c r="S62" s="236">
        <v>0</v>
      </c>
      <c r="T62" s="236">
        <v>0</v>
      </c>
      <c r="U62" s="236">
        <v>1</v>
      </c>
      <c r="V62" s="236">
        <v>9456.8640845070422</v>
      </c>
      <c r="W62" s="236" t="s">
        <v>1287</v>
      </c>
      <c r="X62" s="236">
        <v>59314.253533568903</v>
      </c>
      <c r="Y62" s="236">
        <v>3</v>
      </c>
      <c r="Z62" s="236">
        <v>44762.49</v>
      </c>
      <c r="AA62" s="236">
        <v>3</v>
      </c>
      <c r="AB62" s="236">
        <v>33021.509016393444</v>
      </c>
      <c r="AC62" s="236">
        <v>5</v>
      </c>
      <c r="AD62" s="236">
        <v>32263.823480118896</v>
      </c>
      <c r="AE62" s="236">
        <v>5</v>
      </c>
      <c r="AF62" s="236">
        <v>34127.74301495355</v>
      </c>
      <c r="AG62" s="236">
        <v>5</v>
      </c>
      <c r="AH62" s="236">
        <v>30519.879545454547</v>
      </c>
      <c r="AI62" s="236" t="s">
        <v>1291</v>
      </c>
      <c r="AJ62" s="236">
        <v>35905.740641711229</v>
      </c>
      <c r="AK62" s="236">
        <v>2</v>
      </c>
      <c r="AL62" s="236">
        <v>18114.316996402878</v>
      </c>
      <c r="AM62" s="236">
        <v>49.5</v>
      </c>
      <c r="AN62" s="236">
        <v>482875.95660882408</v>
      </c>
      <c r="AO62" s="236">
        <v>638688.62576864427</v>
      </c>
      <c r="AP62" s="236">
        <v>2120880</v>
      </c>
      <c r="AQ62" s="251">
        <v>431452.76</v>
      </c>
    </row>
    <row r="63" spans="1:43" x14ac:dyDescent="0.2">
      <c r="A63" s="240"/>
      <c r="B63" s="234" t="s">
        <v>208</v>
      </c>
      <c r="C63" s="235" t="s">
        <v>62</v>
      </c>
      <c r="D63" s="235" t="s">
        <v>548</v>
      </c>
      <c r="E63" s="246">
        <v>21594</v>
      </c>
      <c r="F63" s="236">
        <v>149668.85950999879</v>
      </c>
      <c r="G63" s="236">
        <v>4</v>
      </c>
      <c r="H63" s="236">
        <v>33488.147132169579</v>
      </c>
      <c r="I63" s="236" t="s">
        <v>1291</v>
      </c>
      <c r="J63" s="236">
        <v>48654.880434782608</v>
      </c>
      <c r="K63" s="236" t="s">
        <v>1291</v>
      </c>
      <c r="L63" s="236">
        <v>33910.977272727272</v>
      </c>
      <c r="M63" s="236" t="s">
        <v>1291</v>
      </c>
      <c r="N63" s="236">
        <v>42496.034810126584</v>
      </c>
      <c r="O63" s="236" t="s">
        <v>1287</v>
      </c>
      <c r="P63" s="236">
        <v>63105.014097744359</v>
      </c>
      <c r="Q63" s="236">
        <v>0.5</v>
      </c>
      <c r="R63" s="236">
        <v>9024.6955645161288</v>
      </c>
      <c r="S63" s="236">
        <v>0.5</v>
      </c>
      <c r="T63" s="236">
        <v>10426.045807453416</v>
      </c>
      <c r="U63" s="236">
        <v>2</v>
      </c>
      <c r="V63" s="236">
        <v>18913.728169014084</v>
      </c>
      <c r="W63" s="236" t="s">
        <v>1290</v>
      </c>
      <c r="X63" s="236">
        <v>23725.701413427563</v>
      </c>
      <c r="Y63" s="236">
        <v>3</v>
      </c>
      <c r="Z63" s="236">
        <v>44762.49</v>
      </c>
      <c r="AA63" s="236">
        <v>12</v>
      </c>
      <c r="AB63" s="236">
        <v>132086.03606557377</v>
      </c>
      <c r="AC63" s="236">
        <v>3.5</v>
      </c>
      <c r="AD63" s="236">
        <v>22584.676436083228</v>
      </c>
      <c r="AE63" s="236">
        <v>3.875</v>
      </c>
      <c r="AF63" s="236">
        <v>26449.000836588999</v>
      </c>
      <c r="AG63" s="236">
        <v>5</v>
      </c>
      <c r="AH63" s="236">
        <v>30519.879545454547</v>
      </c>
      <c r="AI63" s="236" t="s">
        <v>1289</v>
      </c>
      <c r="AJ63" s="236">
        <v>26929.305481283423</v>
      </c>
      <c r="AK63" s="236">
        <v>2</v>
      </c>
      <c r="AL63" s="236">
        <v>18114.316996402878</v>
      </c>
      <c r="AM63" s="236">
        <v>58.375</v>
      </c>
      <c r="AN63" s="236">
        <v>585190.93006334861</v>
      </c>
      <c r="AO63" s="236">
        <v>734859.78957334731</v>
      </c>
      <c r="AP63" s="236">
        <v>1727520</v>
      </c>
      <c r="AQ63" s="251">
        <v>497478.95</v>
      </c>
    </row>
    <row r="64" spans="1:43" x14ac:dyDescent="0.2">
      <c r="A64" s="240"/>
      <c r="B64" s="234" t="s">
        <v>209</v>
      </c>
      <c r="C64" s="235" t="s">
        <v>63</v>
      </c>
      <c r="D64" s="235" t="s">
        <v>548</v>
      </c>
      <c r="E64" s="246">
        <v>23411</v>
      </c>
      <c r="F64" s="236">
        <v>148314.62902149698</v>
      </c>
      <c r="G64" s="236">
        <v>3</v>
      </c>
      <c r="H64" s="236">
        <v>25116.110349127182</v>
      </c>
      <c r="I64" s="236" t="s">
        <v>1288</v>
      </c>
      <c r="J64" s="236">
        <v>12163.720108695652</v>
      </c>
      <c r="K64" s="236" t="s">
        <v>1289</v>
      </c>
      <c r="L64" s="236">
        <v>25433.232954545456</v>
      </c>
      <c r="M64" s="236" t="s">
        <v>1288</v>
      </c>
      <c r="N64" s="236">
        <v>10624.008702531646</v>
      </c>
      <c r="O64" s="236" t="s">
        <v>1288</v>
      </c>
      <c r="P64" s="236">
        <v>12621.002819548872</v>
      </c>
      <c r="Q64" s="236">
        <v>0</v>
      </c>
      <c r="R64" s="236">
        <v>0</v>
      </c>
      <c r="S64" s="236">
        <v>0.5</v>
      </c>
      <c r="T64" s="236">
        <v>10426.045807453416</v>
      </c>
      <c r="U64" s="236">
        <v>4</v>
      </c>
      <c r="V64" s="236">
        <v>37827.456338028169</v>
      </c>
      <c r="W64" s="236" t="s">
        <v>1289</v>
      </c>
      <c r="X64" s="236">
        <v>35588.552120141343</v>
      </c>
      <c r="Y64" s="236">
        <v>3</v>
      </c>
      <c r="Z64" s="236">
        <v>44762.49</v>
      </c>
      <c r="AA64" s="236">
        <v>9</v>
      </c>
      <c r="AB64" s="236">
        <v>99064.527049180324</v>
      </c>
      <c r="AC64" s="236">
        <v>5</v>
      </c>
      <c r="AD64" s="236">
        <v>32263.823480118896</v>
      </c>
      <c r="AE64" s="236">
        <v>4.8571428571428568</v>
      </c>
      <c r="AF64" s="236">
        <v>33152.664643097734</v>
      </c>
      <c r="AG64" s="236">
        <v>5</v>
      </c>
      <c r="AH64" s="236">
        <v>30519.879545454547</v>
      </c>
      <c r="AI64" s="236" t="s">
        <v>1287</v>
      </c>
      <c r="AJ64" s="236">
        <v>44882.175802139034</v>
      </c>
      <c r="AK64" s="236">
        <v>5</v>
      </c>
      <c r="AL64" s="236">
        <v>45285.792491007196</v>
      </c>
      <c r="AM64" s="236">
        <v>53.357142857142861</v>
      </c>
      <c r="AN64" s="236">
        <v>499731.48221106944</v>
      </c>
      <c r="AO64" s="236">
        <v>648046.11123256641</v>
      </c>
      <c r="AP64" s="236">
        <v>1872880</v>
      </c>
      <c r="AQ64" s="251">
        <v>440108.95</v>
      </c>
    </row>
    <row r="65" spans="1:43" x14ac:dyDescent="0.2">
      <c r="A65" s="240"/>
      <c r="B65" s="234" t="s">
        <v>210</v>
      </c>
      <c r="C65" s="235" t="s">
        <v>64</v>
      </c>
      <c r="D65" s="235" t="s">
        <v>548</v>
      </c>
      <c r="E65" s="246">
        <v>42051</v>
      </c>
      <c r="F65" s="236">
        <v>254634.92081451198</v>
      </c>
      <c r="G65" s="236">
        <v>3</v>
      </c>
      <c r="H65" s="236">
        <v>25116.110349127182</v>
      </c>
      <c r="I65" s="236" t="s">
        <v>1290</v>
      </c>
      <c r="J65" s="236">
        <v>24327.440217391304</v>
      </c>
      <c r="K65" s="236" t="s">
        <v>1289</v>
      </c>
      <c r="L65" s="236">
        <v>25433.232954545456</v>
      </c>
      <c r="M65" s="236" t="s">
        <v>1288</v>
      </c>
      <c r="N65" s="236">
        <v>10624.008702531646</v>
      </c>
      <c r="O65" s="236" t="s">
        <v>1288</v>
      </c>
      <c r="P65" s="236">
        <v>12621.002819548872</v>
      </c>
      <c r="Q65" s="236">
        <v>0.5</v>
      </c>
      <c r="R65" s="236">
        <v>9024.6955645161288</v>
      </c>
      <c r="S65" s="236">
        <v>0</v>
      </c>
      <c r="T65" s="236">
        <v>0</v>
      </c>
      <c r="U65" s="236">
        <v>4</v>
      </c>
      <c r="V65" s="236">
        <v>37827.456338028169</v>
      </c>
      <c r="W65" s="236" t="s">
        <v>1288</v>
      </c>
      <c r="X65" s="236">
        <v>11862.850706713782</v>
      </c>
      <c r="Y65" s="236">
        <v>3</v>
      </c>
      <c r="Z65" s="236">
        <v>44762.49</v>
      </c>
      <c r="AA65" s="236">
        <v>12</v>
      </c>
      <c r="AB65" s="236">
        <v>132086.03606557377</v>
      </c>
      <c r="AC65" s="236">
        <v>2.9</v>
      </c>
      <c r="AD65" s="236">
        <v>18713.017618468959</v>
      </c>
      <c r="AE65" s="236">
        <v>2.6</v>
      </c>
      <c r="AF65" s="236">
        <v>17746.426367775846</v>
      </c>
      <c r="AG65" s="236">
        <v>5</v>
      </c>
      <c r="AH65" s="236">
        <v>30519.879545454547</v>
      </c>
      <c r="AI65" s="236" t="s">
        <v>1287</v>
      </c>
      <c r="AJ65" s="236">
        <v>44882.175802139034</v>
      </c>
      <c r="AK65" s="236">
        <v>5</v>
      </c>
      <c r="AL65" s="236">
        <v>45285.792491007196</v>
      </c>
      <c r="AM65" s="236">
        <v>51</v>
      </c>
      <c r="AN65" s="236">
        <v>490832.61554282182</v>
      </c>
      <c r="AO65" s="236">
        <v>745467.53635733388</v>
      </c>
      <c r="AP65" s="236">
        <v>3364080</v>
      </c>
      <c r="AQ65" s="251">
        <v>498533.59</v>
      </c>
    </row>
    <row r="66" spans="1:43" x14ac:dyDescent="0.2">
      <c r="A66" s="240"/>
      <c r="B66" s="234" t="s">
        <v>211</v>
      </c>
      <c r="C66" s="235" t="s">
        <v>65</v>
      </c>
      <c r="D66" s="235" t="s">
        <v>548</v>
      </c>
      <c r="E66" s="246">
        <v>11216</v>
      </c>
      <c r="F66" s="236">
        <v>79902.562906262741</v>
      </c>
      <c r="G66" s="236">
        <v>5</v>
      </c>
      <c r="H66" s="236">
        <v>41860.183915211972</v>
      </c>
      <c r="I66" s="236" t="s">
        <v>1288</v>
      </c>
      <c r="J66" s="236">
        <v>12163.720108695652</v>
      </c>
      <c r="K66" s="236" t="s">
        <v>1291</v>
      </c>
      <c r="L66" s="236">
        <v>33910.977272727272</v>
      </c>
      <c r="M66" s="236" t="s">
        <v>1288</v>
      </c>
      <c r="N66" s="236">
        <v>10624.008702531646</v>
      </c>
      <c r="O66" s="236" t="s">
        <v>1288</v>
      </c>
      <c r="P66" s="236">
        <v>12621.002819548872</v>
      </c>
      <c r="Q66" s="236">
        <v>1.5</v>
      </c>
      <c r="R66" s="236">
        <v>27074.086693548386</v>
      </c>
      <c r="S66" s="236">
        <v>1.5</v>
      </c>
      <c r="T66" s="236">
        <v>31278.137422360247</v>
      </c>
      <c r="U66" s="236">
        <v>1</v>
      </c>
      <c r="V66" s="236">
        <v>9456.8640845070422</v>
      </c>
      <c r="W66" s="236" t="s">
        <v>1291</v>
      </c>
      <c r="X66" s="236">
        <v>47451.402826855126</v>
      </c>
      <c r="Y66" s="236">
        <v>3</v>
      </c>
      <c r="Z66" s="236">
        <v>44762.49</v>
      </c>
      <c r="AA66" s="236">
        <v>12</v>
      </c>
      <c r="AB66" s="236">
        <v>132086.03606557377</v>
      </c>
      <c r="AC66" s="236">
        <v>5</v>
      </c>
      <c r="AD66" s="236">
        <v>32263.823480118896</v>
      </c>
      <c r="AE66" s="236">
        <v>5</v>
      </c>
      <c r="AF66" s="236">
        <v>34127.74301495355</v>
      </c>
      <c r="AG66" s="236">
        <v>5</v>
      </c>
      <c r="AH66" s="236">
        <v>30519.879545454547</v>
      </c>
      <c r="AI66" s="236" t="s">
        <v>1287</v>
      </c>
      <c r="AJ66" s="236">
        <v>44882.175802139034</v>
      </c>
      <c r="AK66" s="236">
        <v>5</v>
      </c>
      <c r="AL66" s="236">
        <v>45285.792491007196</v>
      </c>
      <c r="AM66" s="236">
        <v>60</v>
      </c>
      <c r="AN66" s="236">
        <v>590368.32424523321</v>
      </c>
      <c r="AO66" s="236">
        <v>670270.8871514959</v>
      </c>
      <c r="AP66" s="236">
        <v>897280</v>
      </c>
      <c r="AQ66" s="251">
        <v>458790.72</v>
      </c>
    </row>
    <row r="67" spans="1:43" x14ac:dyDescent="0.2">
      <c r="A67" s="240"/>
      <c r="B67" s="234" t="s">
        <v>212</v>
      </c>
      <c r="C67" s="235" t="s">
        <v>66</v>
      </c>
      <c r="D67" s="235" t="s">
        <v>548</v>
      </c>
      <c r="E67" s="246">
        <v>30142</v>
      </c>
      <c r="F67" s="236">
        <v>173736.91118996474</v>
      </c>
      <c r="G67" s="236">
        <v>1</v>
      </c>
      <c r="H67" s="236">
        <v>8372.0367830423947</v>
      </c>
      <c r="I67" s="236" t="s">
        <v>1287</v>
      </c>
      <c r="J67" s="236">
        <v>60818.600543478264</v>
      </c>
      <c r="K67" s="236" t="s">
        <v>1288</v>
      </c>
      <c r="L67" s="236">
        <v>8477.744318181818</v>
      </c>
      <c r="M67" s="236" t="s">
        <v>1287</v>
      </c>
      <c r="N67" s="236">
        <v>53120.043512658231</v>
      </c>
      <c r="O67" s="236" t="s">
        <v>1288</v>
      </c>
      <c r="P67" s="236">
        <v>12621.002819548872</v>
      </c>
      <c r="Q67" s="236">
        <v>0</v>
      </c>
      <c r="R67" s="236">
        <v>0</v>
      </c>
      <c r="S67" s="236">
        <v>0</v>
      </c>
      <c r="T67" s="236">
        <v>0</v>
      </c>
      <c r="U67" s="236">
        <v>2</v>
      </c>
      <c r="V67" s="236">
        <v>18913.728169014084</v>
      </c>
      <c r="W67" s="236" t="s">
        <v>1288</v>
      </c>
      <c r="X67" s="236">
        <v>11862.850706713782</v>
      </c>
      <c r="Y67" s="236">
        <v>3</v>
      </c>
      <c r="Z67" s="236">
        <v>44762.49</v>
      </c>
      <c r="AA67" s="236">
        <v>6</v>
      </c>
      <c r="AB67" s="236">
        <v>66043.018032786887</v>
      </c>
      <c r="AC67" s="236">
        <v>4</v>
      </c>
      <c r="AD67" s="236">
        <v>25811.058784095116</v>
      </c>
      <c r="AE67" s="236">
        <v>4.5454545454545459</v>
      </c>
      <c r="AF67" s="236">
        <v>31025.220922685046</v>
      </c>
      <c r="AG67" s="236">
        <v>5</v>
      </c>
      <c r="AH67" s="236">
        <v>30519.879545454547</v>
      </c>
      <c r="AI67" s="236" t="s">
        <v>1287</v>
      </c>
      <c r="AJ67" s="236">
        <v>44882.175802139034</v>
      </c>
      <c r="AK67" s="236">
        <v>5</v>
      </c>
      <c r="AL67" s="236">
        <v>45285.792491007196</v>
      </c>
      <c r="AM67" s="236">
        <v>48.545454545454547</v>
      </c>
      <c r="AN67" s="236">
        <v>462515.64243080525</v>
      </c>
      <c r="AO67" s="236">
        <v>636252.55362077011</v>
      </c>
      <c r="AP67" s="236">
        <v>2411360</v>
      </c>
      <c r="AQ67" s="251">
        <v>429236.24</v>
      </c>
    </row>
    <row r="68" spans="1:43" x14ac:dyDescent="0.2">
      <c r="A68" s="240"/>
      <c r="B68" s="234" t="s">
        <v>213</v>
      </c>
      <c r="C68" s="235" t="s">
        <v>67</v>
      </c>
      <c r="D68" s="235" t="s">
        <v>548</v>
      </c>
      <c r="E68" s="246">
        <v>14235</v>
      </c>
      <c r="F68" s="236">
        <v>102536.63561016919</v>
      </c>
      <c r="G68" s="236">
        <v>4</v>
      </c>
      <c r="H68" s="236">
        <v>33488.147132169579</v>
      </c>
      <c r="I68" s="236" t="s">
        <v>1288</v>
      </c>
      <c r="J68" s="236">
        <v>12163.720108695652</v>
      </c>
      <c r="K68" s="236" t="s">
        <v>1289</v>
      </c>
      <c r="L68" s="236">
        <v>25433.232954545456</v>
      </c>
      <c r="M68" s="236" t="s">
        <v>1288</v>
      </c>
      <c r="N68" s="236">
        <v>10624.008702531646</v>
      </c>
      <c r="O68" s="236" t="s">
        <v>1287</v>
      </c>
      <c r="P68" s="236">
        <v>63105.014097744359</v>
      </c>
      <c r="Q68" s="236">
        <v>2.5</v>
      </c>
      <c r="R68" s="236">
        <v>45123.477822580644</v>
      </c>
      <c r="S68" s="236">
        <v>2.5</v>
      </c>
      <c r="T68" s="236">
        <v>52130.229037267083</v>
      </c>
      <c r="U68" s="236">
        <v>4</v>
      </c>
      <c r="V68" s="236">
        <v>37827.456338028169</v>
      </c>
      <c r="W68" s="236" t="s">
        <v>1289</v>
      </c>
      <c r="X68" s="236">
        <v>35588.552120141343</v>
      </c>
      <c r="Y68" s="236">
        <v>6</v>
      </c>
      <c r="Z68" s="236">
        <v>89524.98</v>
      </c>
      <c r="AA68" s="236">
        <v>15</v>
      </c>
      <c r="AB68" s="236">
        <v>165107.54508196723</v>
      </c>
      <c r="AC68" s="236">
        <v>3.3333333333333335</v>
      </c>
      <c r="AD68" s="236">
        <v>21509.215653412597</v>
      </c>
      <c r="AE68" s="236">
        <v>3.3333333333333335</v>
      </c>
      <c r="AF68" s="236">
        <v>22751.828676635698</v>
      </c>
      <c r="AG68" s="236">
        <v>5</v>
      </c>
      <c r="AH68" s="236">
        <v>30519.879545454547</v>
      </c>
      <c r="AI68" s="236" t="s">
        <v>1288</v>
      </c>
      <c r="AJ68" s="236">
        <v>8976.4351604278072</v>
      </c>
      <c r="AK68" s="236">
        <v>1</v>
      </c>
      <c r="AL68" s="236">
        <v>9057.1584982014392</v>
      </c>
      <c r="AM68" s="236">
        <v>60.666666666666671</v>
      </c>
      <c r="AN68" s="236">
        <v>662930.88092980324</v>
      </c>
      <c r="AO68" s="236">
        <v>765467.51653997251</v>
      </c>
      <c r="AP68" s="236">
        <v>1138800</v>
      </c>
      <c r="AQ68" s="251">
        <v>518095.33</v>
      </c>
    </row>
    <row r="69" spans="1:43" x14ac:dyDescent="0.2">
      <c r="A69" s="241"/>
      <c r="B69" s="234" t="s">
        <v>214</v>
      </c>
      <c r="C69" s="235" t="s">
        <v>68</v>
      </c>
      <c r="D69" s="235" t="s">
        <v>548</v>
      </c>
      <c r="E69" s="246">
        <v>5825</v>
      </c>
      <c r="F69" s="236">
        <v>60447.566405719364</v>
      </c>
      <c r="G69" s="236">
        <v>4</v>
      </c>
      <c r="H69" s="236">
        <v>33488.147132169579</v>
      </c>
      <c r="I69" s="236" t="s">
        <v>1291</v>
      </c>
      <c r="J69" s="236">
        <v>48654.880434782608</v>
      </c>
      <c r="K69" s="236" t="s">
        <v>1291</v>
      </c>
      <c r="L69" s="236">
        <v>33910.977272727272</v>
      </c>
      <c r="M69" s="236" t="s">
        <v>1287</v>
      </c>
      <c r="N69" s="236">
        <v>53120.043512658231</v>
      </c>
      <c r="O69" s="236" t="s">
        <v>1288</v>
      </c>
      <c r="P69" s="236">
        <v>12621.002819548872</v>
      </c>
      <c r="Q69" s="236">
        <v>2.5</v>
      </c>
      <c r="R69" s="236">
        <v>45123.477822580644</v>
      </c>
      <c r="S69" s="236">
        <v>2.5</v>
      </c>
      <c r="T69" s="236">
        <v>52130.229037267083</v>
      </c>
      <c r="U69" s="236">
        <v>5</v>
      </c>
      <c r="V69" s="236">
        <v>47284.320422535209</v>
      </c>
      <c r="W69" s="236" t="s">
        <v>1287</v>
      </c>
      <c r="X69" s="236">
        <v>59314.253533568903</v>
      </c>
      <c r="Y69" s="236">
        <v>15</v>
      </c>
      <c r="Z69" s="236">
        <v>223812.45</v>
      </c>
      <c r="AA69" s="236">
        <v>15</v>
      </c>
      <c r="AB69" s="236">
        <v>165107.54508196723</v>
      </c>
      <c r="AC69" s="236">
        <v>4.8</v>
      </c>
      <c r="AD69" s="236">
        <v>30973.270540914138</v>
      </c>
      <c r="AE69" s="236">
        <v>4.5999999999999996</v>
      </c>
      <c r="AF69" s="236">
        <v>31397.523573757262</v>
      </c>
      <c r="AG69" s="236">
        <v>5</v>
      </c>
      <c r="AH69" s="236">
        <v>30519.879545454547</v>
      </c>
      <c r="AI69" s="236" t="s">
        <v>1287</v>
      </c>
      <c r="AJ69" s="236">
        <v>44882.175802139034</v>
      </c>
      <c r="AK69" s="236">
        <v>5</v>
      </c>
      <c r="AL69" s="236">
        <v>45285.792491007196</v>
      </c>
      <c r="AM69" s="236">
        <v>87.4</v>
      </c>
      <c r="AN69" s="236">
        <v>957625.96902307787</v>
      </c>
      <c r="AO69" s="236">
        <v>1018073.5354287972</v>
      </c>
      <c r="AP69" s="236">
        <v>466000</v>
      </c>
      <c r="AQ69" s="251">
        <v>287870.89</v>
      </c>
    </row>
    <row r="70" spans="1:43" x14ac:dyDescent="0.2">
      <c r="A70" s="239" t="s">
        <v>138</v>
      </c>
      <c r="B70" s="234" t="s">
        <v>215</v>
      </c>
      <c r="C70" s="235" t="s">
        <v>69</v>
      </c>
      <c r="D70" s="235" t="s">
        <v>548</v>
      </c>
      <c r="E70" s="246">
        <v>41665</v>
      </c>
      <c r="F70" s="236">
        <v>227209.13175519963</v>
      </c>
      <c r="G70" s="236">
        <v>5</v>
      </c>
      <c r="H70" s="236">
        <v>41860.183915211972</v>
      </c>
      <c r="I70" s="236" t="s">
        <v>1291</v>
      </c>
      <c r="J70" s="236">
        <v>48654.880434782608</v>
      </c>
      <c r="K70" s="236" t="s">
        <v>1287</v>
      </c>
      <c r="L70" s="236">
        <v>42388.721590909088</v>
      </c>
      <c r="M70" s="236" t="s">
        <v>1290</v>
      </c>
      <c r="N70" s="236">
        <v>21248.017405063292</v>
      </c>
      <c r="O70" s="236" t="s">
        <v>1290</v>
      </c>
      <c r="P70" s="236">
        <v>25242.005639097744</v>
      </c>
      <c r="Q70" s="236">
        <v>0.5</v>
      </c>
      <c r="R70" s="236">
        <v>9024.6955645161288</v>
      </c>
      <c r="S70" s="236">
        <v>0.5</v>
      </c>
      <c r="T70" s="236">
        <v>10426.045807453416</v>
      </c>
      <c r="U70" s="236">
        <v>2</v>
      </c>
      <c r="V70" s="236">
        <v>18913.728169014084</v>
      </c>
      <c r="W70" s="236" t="s">
        <v>1290</v>
      </c>
      <c r="X70" s="236">
        <v>23725.701413427563</v>
      </c>
      <c r="Y70" s="236">
        <v>3</v>
      </c>
      <c r="Z70" s="236">
        <v>44762.49</v>
      </c>
      <c r="AA70" s="236">
        <v>3</v>
      </c>
      <c r="AB70" s="236">
        <v>33021.509016393444</v>
      </c>
      <c r="AC70" s="236">
        <v>5</v>
      </c>
      <c r="AD70" s="236">
        <v>32263.823480118896</v>
      </c>
      <c r="AE70" s="236">
        <v>1.9285714285714286</v>
      </c>
      <c r="AF70" s="236">
        <v>13163.558020053513</v>
      </c>
      <c r="AG70" s="236">
        <v>0</v>
      </c>
      <c r="AH70" s="236">
        <v>0</v>
      </c>
      <c r="AI70" s="236" t="s">
        <v>1287</v>
      </c>
      <c r="AJ70" s="236">
        <v>44882.175802139034</v>
      </c>
      <c r="AK70" s="236">
        <v>5</v>
      </c>
      <c r="AL70" s="236">
        <v>45285.792491007196</v>
      </c>
      <c r="AM70" s="236">
        <v>45.928571428571431</v>
      </c>
      <c r="AN70" s="236">
        <v>454863.32874918799</v>
      </c>
      <c r="AO70" s="236">
        <v>682072.46050438762</v>
      </c>
      <c r="AP70" s="236">
        <v>3333200</v>
      </c>
      <c r="AQ70" s="251">
        <v>455590.47</v>
      </c>
    </row>
    <row r="71" spans="1:43" x14ac:dyDescent="0.2">
      <c r="A71" s="240"/>
      <c r="B71" s="234" t="s">
        <v>216</v>
      </c>
      <c r="C71" s="235" t="s">
        <v>70</v>
      </c>
      <c r="D71" s="235" t="s">
        <v>548</v>
      </c>
      <c r="E71" s="246">
        <v>14068</v>
      </c>
      <c r="F71" s="236">
        <v>112654.87758294033</v>
      </c>
      <c r="G71" s="236">
        <v>5</v>
      </c>
      <c r="H71" s="236">
        <v>41860.183915211972</v>
      </c>
      <c r="I71" s="236" t="s">
        <v>1291</v>
      </c>
      <c r="J71" s="236">
        <v>48654.880434782608</v>
      </c>
      <c r="K71" s="236" t="s">
        <v>1287</v>
      </c>
      <c r="L71" s="236">
        <v>42388.721590909088</v>
      </c>
      <c r="M71" s="236" t="s">
        <v>1291</v>
      </c>
      <c r="N71" s="236">
        <v>42496.034810126584</v>
      </c>
      <c r="O71" s="236" t="s">
        <v>1289</v>
      </c>
      <c r="P71" s="236">
        <v>37863.008458646618</v>
      </c>
      <c r="Q71" s="236">
        <v>1.5</v>
      </c>
      <c r="R71" s="236">
        <v>27074.086693548386</v>
      </c>
      <c r="S71" s="236">
        <v>2.5</v>
      </c>
      <c r="T71" s="236">
        <v>52130.229037267083</v>
      </c>
      <c r="U71" s="236">
        <v>1</v>
      </c>
      <c r="V71" s="236">
        <v>9456.8640845070422</v>
      </c>
      <c r="W71" s="236" t="s">
        <v>1289</v>
      </c>
      <c r="X71" s="236">
        <v>35588.552120141343</v>
      </c>
      <c r="Y71" s="236">
        <v>3</v>
      </c>
      <c r="Z71" s="236">
        <v>44762.49</v>
      </c>
      <c r="AA71" s="236">
        <v>15</v>
      </c>
      <c r="AB71" s="236">
        <v>165107.54508196723</v>
      </c>
      <c r="AC71" s="236">
        <v>2.6666666666666665</v>
      </c>
      <c r="AD71" s="236">
        <v>17207.372522730078</v>
      </c>
      <c r="AE71" s="236">
        <v>2.7777777777777777</v>
      </c>
      <c r="AF71" s="236">
        <v>18959.857230529749</v>
      </c>
      <c r="AG71" s="236">
        <v>5</v>
      </c>
      <c r="AH71" s="236">
        <v>30519.879545454547</v>
      </c>
      <c r="AI71" s="236" t="s">
        <v>1287</v>
      </c>
      <c r="AJ71" s="236">
        <v>44882.175802139034</v>
      </c>
      <c r="AK71" s="236">
        <v>5</v>
      </c>
      <c r="AL71" s="236">
        <v>45285.792491007196</v>
      </c>
      <c r="AM71" s="236">
        <v>67.444444444444443</v>
      </c>
      <c r="AN71" s="236">
        <v>704237.67381896847</v>
      </c>
      <c r="AO71" s="236">
        <v>816892.55140190886</v>
      </c>
      <c r="AP71" s="236">
        <v>1125440</v>
      </c>
      <c r="AQ71" s="251">
        <v>554916.11</v>
      </c>
    </row>
    <row r="72" spans="1:43" x14ac:dyDescent="0.2">
      <c r="A72" s="240"/>
      <c r="B72" s="234" t="s">
        <v>217</v>
      </c>
      <c r="C72" s="235" t="s">
        <v>71</v>
      </c>
      <c r="D72" s="235" t="s">
        <v>548</v>
      </c>
      <c r="E72" s="246">
        <v>19856</v>
      </c>
      <c r="F72" s="236">
        <v>163555.90143397229</v>
      </c>
      <c r="G72" s="236">
        <v>4</v>
      </c>
      <c r="H72" s="236">
        <v>33488.147132169579</v>
      </c>
      <c r="I72" s="236" t="s">
        <v>1288</v>
      </c>
      <c r="J72" s="236">
        <v>12163.720108695652</v>
      </c>
      <c r="K72" s="236" t="s">
        <v>1291</v>
      </c>
      <c r="L72" s="236">
        <v>33910.977272727272</v>
      </c>
      <c r="M72" s="236" t="s">
        <v>1290</v>
      </c>
      <c r="N72" s="236">
        <v>21248.017405063292</v>
      </c>
      <c r="O72" s="236" t="s">
        <v>1290</v>
      </c>
      <c r="P72" s="236">
        <v>25242.005639097744</v>
      </c>
      <c r="Q72" s="236">
        <v>2.5</v>
      </c>
      <c r="R72" s="236">
        <v>45123.477822580644</v>
      </c>
      <c r="S72" s="236">
        <v>1.5</v>
      </c>
      <c r="T72" s="236">
        <v>31278.137422360247</v>
      </c>
      <c r="U72" s="236">
        <v>4</v>
      </c>
      <c r="V72" s="236">
        <v>37827.456338028169</v>
      </c>
      <c r="W72" s="236" t="s">
        <v>1290</v>
      </c>
      <c r="X72" s="236">
        <v>23725.701413427563</v>
      </c>
      <c r="Y72" s="236">
        <v>12</v>
      </c>
      <c r="Z72" s="236">
        <v>179049.96</v>
      </c>
      <c r="AA72" s="236">
        <v>12</v>
      </c>
      <c r="AB72" s="236">
        <v>132086.03606557377</v>
      </c>
      <c r="AC72" s="236">
        <v>4.75</v>
      </c>
      <c r="AD72" s="236">
        <v>30650.632306112951</v>
      </c>
      <c r="AE72" s="236">
        <v>2.625</v>
      </c>
      <c r="AF72" s="236">
        <v>17917.065082850611</v>
      </c>
      <c r="AG72" s="236">
        <v>5</v>
      </c>
      <c r="AH72" s="236">
        <v>30519.879545454547</v>
      </c>
      <c r="AI72" s="236" t="s">
        <v>1287</v>
      </c>
      <c r="AJ72" s="236">
        <v>44882.175802139034</v>
      </c>
      <c r="AK72" s="236">
        <v>5</v>
      </c>
      <c r="AL72" s="236">
        <v>45285.792491007196</v>
      </c>
      <c r="AM72" s="236">
        <v>69.375</v>
      </c>
      <c r="AN72" s="236">
        <v>744399.18184728827</v>
      </c>
      <c r="AO72" s="236">
        <v>907955.08328126057</v>
      </c>
      <c r="AP72" s="236">
        <v>1588480</v>
      </c>
      <c r="AQ72" s="251">
        <v>612609.16</v>
      </c>
    </row>
    <row r="73" spans="1:43" x14ac:dyDescent="0.2">
      <c r="A73" s="240"/>
      <c r="B73" s="234" t="s">
        <v>218</v>
      </c>
      <c r="C73" s="235" t="s">
        <v>72</v>
      </c>
      <c r="D73" s="235" t="s">
        <v>548</v>
      </c>
      <c r="E73" s="246">
        <v>35636</v>
      </c>
      <c r="F73" s="236">
        <v>266563.66960716457</v>
      </c>
      <c r="G73" s="236">
        <v>5</v>
      </c>
      <c r="H73" s="236">
        <v>41860.183915211972</v>
      </c>
      <c r="I73" s="236" t="s">
        <v>1291</v>
      </c>
      <c r="J73" s="236">
        <v>48654.880434782608</v>
      </c>
      <c r="K73" s="236" t="s">
        <v>1287</v>
      </c>
      <c r="L73" s="236">
        <v>42388.721590909088</v>
      </c>
      <c r="M73" s="236" t="s">
        <v>1288</v>
      </c>
      <c r="N73" s="236">
        <v>10624.008702531646</v>
      </c>
      <c r="O73" s="236" t="s">
        <v>1291</v>
      </c>
      <c r="P73" s="236">
        <v>50484.011278195489</v>
      </c>
      <c r="Q73" s="236">
        <v>1.5</v>
      </c>
      <c r="R73" s="236">
        <v>27074.086693548386</v>
      </c>
      <c r="S73" s="236">
        <v>2.5</v>
      </c>
      <c r="T73" s="236">
        <v>52130.229037267083</v>
      </c>
      <c r="U73" s="236">
        <v>5</v>
      </c>
      <c r="V73" s="236">
        <v>47284.320422535209</v>
      </c>
      <c r="W73" s="236" t="s">
        <v>1289</v>
      </c>
      <c r="X73" s="236">
        <v>35588.552120141343</v>
      </c>
      <c r="Y73" s="236">
        <v>3</v>
      </c>
      <c r="Z73" s="236">
        <v>44762.49</v>
      </c>
      <c r="AA73" s="236">
        <v>12</v>
      </c>
      <c r="AB73" s="236">
        <v>132086.03606557377</v>
      </c>
      <c r="AC73" s="236">
        <v>5</v>
      </c>
      <c r="AD73" s="236">
        <v>32263.823480118896</v>
      </c>
      <c r="AE73" s="236">
        <v>2</v>
      </c>
      <c r="AF73" s="236">
        <v>13651.097205981419</v>
      </c>
      <c r="AG73" s="236">
        <v>0</v>
      </c>
      <c r="AH73" s="236">
        <v>0</v>
      </c>
      <c r="AI73" s="236" t="s">
        <v>1287</v>
      </c>
      <c r="AJ73" s="236">
        <v>44882.175802139034</v>
      </c>
      <c r="AK73" s="236">
        <v>5</v>
      </c>
      <c r="AL73" s="236">
        <v>45285.792491007196</v>
      </c>
      <c r="AM73" s="236">
        <v>63</v>
      </c>
      <c r="AN73" s="236">
        <v>669020.40923994314</v>
      </c>
      <c r="AO73" s="236">
        <v>935584.07884710759</v>
      </c>
      <c r="AP73" s="236">
        <v>2850880</v>
      </c>
      <c r="AQ73" s="251">
        <v>624924.18999999994</v>
      </c>
    </row>
    <row r="74" spans="1:43" x14ac:dyDescent="0.2">
      <c r="A74" s="240"/>
      <c r="B74" s="234" t="s">
        <v>219</v>
      </c>
      <c r="C74" s="235" t="s">
        <v>73</v>
      </c>
      <c r="D74" s="235" t="s">
        <v>548</v>
      </c>
      <c r="E74" s="246">
        <v>24404</v>
      </c>
      <c r="F74" s="236">
        <v>204071.02896501322</v>
      </c>
      <c r="G74" s="236">
        <v>5</v>
      </c>
      <c r="H74" s="236">
        <v>41860.183915211972</v>
      </c>
      <c r="I74" s="236" t="s">
        <v>1287</v>
      </c>
      <c r="J74" s="236">
        <v>60818.600543478264</v>
      </c>
      <c r="K74" s="236" t="s">
        <v>1287</v>
      </c>
      <c r="L74" s="236">
        <v>42388.721590909088</v>
      </c>
      <c r="M74" s="236" t="s">
        <v>1290</v>
      </c>
      <c r="N74" s="236">
        <v>21248.017405063292</v>
      </c>
      <c r="O74" s="236" t="s">
        <v>1288</v>
      </c>
      <c r="P74" s="236">
        <v>12621.002819548872</v>
      </c>
      <c r="Q74" s="236">
        <v>1.5</v>
      </c>
      <c r="R74" s="236">
        <v>27074.086693548386</v>
      </c>
      <c r="S74" s="236">
        <v>1.5</v>
      </c>
      <c r="T74" s="236">
        <v>31278.137422360247</v>
      </c>
      <c r="U74" s="236">
        <v>5</v>
      </c>
      <c r="V74" s="236">
        <v>47284.320422535209</v>
      </c>
      <c r="W74" s="236" t="s">
        <v>1291</v>
      </c>
      <c r="X74" s="236">
        <v>47451.402826855126</v>
      </c>
      <c r="Y74" s="236">
        <v>3</v>
      </c>
      <c r="Z74" s="236">
        <v>44762.49</v>
      </c>
      <c r="AA74" s="236">
        <v>15</v>
      </c>
      <c r="AB74" s="236">
        <v>165107.54508196723</v>
      </c>
      <c r="AC74" s="236">
        <v>4.2857142857142856</v>
      </c>
      <c r="AD74" s="236">
        <v>27654.705840101913</v>
      </c>
      <c r="AE74" s="236">
        <v>3.1428571428571428</v>
      </c>
      <c r="AF74" s="236">
        <v>21451.724180827943</v>
      </c>
      <c r="AG74" s="236">
        <v>5</v>
      </c>
      <c r="AH74" s="236">
        <v>30519.879545454547</v>
      </c>
      <c r="AI74" s="236" t="s">
        <v>1287</v>
      </c>
      <c r="AJ74" s="236">
        <v>44882.175802139034</v>
      </c>
      <c r="AK74" s="236">
        <v>5</v>
      </c>
      <c r="AL74" s="236">
        <v>45285.792491007196</v>
      </c>
      <c r="AM74" s="236">
        <v>70.428571428571431</v>
      </c>
      <c r="AN74" s="236">
        <v>711688.78658100835</v>
      </c>
      <c r="AO74" s="236">
        <v>915759.81554602145</v>
      </c>
      <c r="AP74" s="236">
        <v>1952320</v>
      </c>
      <c r="AQ74" s="251">
        <v>618215.99</v>
      </c>
    </row>
    <row r="75" spans="1:43" x14ac:dyDescent="0.2">
      <c r="A75" s="240"/>
      <c r="B75" s="234" t="s">
        <v>220</v>
      </c>
      <c r="C75" s="235" t="s">
        <v>74</v>
      </c>
      <c r="D75" s="235" t="s">
        <v>548</v>
      </c>
      <c r="E75" s="246">
        <v>45100</v>
      </c>
      <c r="F75" s="236">
        <v>332001.22800536716</v>
      </c>
      <c r="G75" s="236">
        <v>5</v>
      </c>
      <c r="H75" s="236">
        <v>41860.183915211972</v>
      </c>
      <c r="I75" s="236" t="s">
        <v>1290</v>
      </c>
      <c r="J75" s="236">
        <v>24327.440217391304</v>
      </c>
      <c r="K75" s="236" t="s">
        <v>1287</v>
      </c>
      <c r="L75" s="236">
        <v>42388.721590909088</v>
      </c>
      <c r="M75" s="236" t="s">
        <v>1288</v>
      </c>
      <c r="N75" s="236">
        <v>10624.008702531646</v>
      </c>
      <c r="O75" s="236" t="s">
        <v>1289</v>
      </c>
      <c r="P75" s="236">
        <v>37863.008458646618</v>
      </c>
      <c r="Q75" s="236">
        <v>1.5</v>
      </c>
      <c r="R75" s="236">
        <v>27074.086693548386</v>
      </c>
      <c r="S75" s="236">
        <v>1.5</v>
      </c>
      <c r="T75" s="236">
        <v>31278.137422360247</v>
      </c>
      <c r="U75" s="236">
        <v>1</v>
      </c>
      <c r="V75" s="236">
        <v>9456.8640845070422</v>
      </c>
      <c r="W75" s="236" t="s">
        <v>1287</v>
      </c>
      <c r="X75" s="236">
        <v>59314.253533568903</v>
      </c>
      <c r="Y75" s="236">
        <v>3</v>
      </c>
      <c r="Z75" s="236">
        <v>44762.49</v>
      </c>
      <c r="AA75" s="236">
        <v>9</v>
      </c>
      <c r="AB75" s="236">
        <v>99064.527049180324</v>
      </c>
      <c r="AC75" s="236">
        <v>5</v>
      </c>
      <c r="AD75" s="236">
        <v>32263.823480118896</v>
      </c>
      <c r="AE75" s="236">
        <v>5</v>
      </c>
      <c r="AF75" s="236">
        <v>34127.74301495355</v>
      </c>
      <c r="AG75" s="236">
        <v>5</v>
      </c>
      <c r="AH75" s="236">
        <v>30519.879545454547</v>
      </c>
      <c r="AI75" s="236" t="s">
        <v>1287</v>
      </c>
      <c r="AJ75" s="236">
        <v>44882.175802139034</v>
      </c>
      <c r="AK75" s="236">
        <v>5</v>
      </c>
      <c r="AL75" s="236">
        <v>45285.792491007196</v>
      </c>
      <c r="AM75" s="236">
        <v>62</v>
      </c>
      <c r="AN75" s="236">
        <v>615093.13600152871</v>
      </c>
      <c r="AO75" s="236">
        <v>947094.36400689592</v>
      </c>
      <c r="AP75" s="236">
        <v>3608000</v>
      </c>
      <c r="AQ75" s="251">
        <v>631289.12</v>
      </c>
    </row>
    <row r="76" spans="1:43" x14ac:dyDescent="0.2">
      <c r="A76" s="241"/>
      <c r="B76" s="234" t="s">
        <v>221</v>
      </c>
      <c r="C76" s="235" t="s">
        <v>75</v>
      </c>
      <c r="D76" s="235" t="s">
        <v>548</v>
      </c>
      <c r="E76" s="246">
        <v>14063</v>
      </c>
      <c r="F76" s="236">
        <v>112707.60163334697</v>
      </c>
      <c r="G76" s="236">
        <v>5</v>
      </c>
      <c r="H76" s="236">
        <v>41860.183915211972</v>
      </c>
      <c r="I76" s="236" t="s">
        <v>1289</v>
      </c>
      <c r="J76" s="236">
        <v>36491.16032608696</v>
      </c>
      <c r="K76" s="236" t="s">
        <v>1287</v>
      </c>
      <c r="L76" s="236">
        <v>42388.721590909088</v>
      </c>
      <c r="M76" s="236" t="s">
        <v>1290</v>
      </c>
      <c r="N76" s="236">
        <v>21248.017405063292</v>
      </c>
      <c r="O76" s="236" t="s">
        <v>1287</v>
      </c>
      <c r="P76" s="236">
        <v>63105.014097744359</v>
      </c>
      <c r="Q76" s="236">
        <v>0.5</v>
      </c>
      <c r="R76" s="236">
        <v>9024.6955645161288</v>
      </c>
      <c r="S76" s="236">
        <v>0</v>
      </c>
      <c r="T76" s="236">
        <v>0</v>
      </c>
      <c r="U76" s="236">
        <v>5</v>
      </c>
      <c r="V76" s="236">
        <v>47284.320422535209</v>
      </c>
      <c r="W76" s="236" t="s">
        <v>1287</v>
      </c>
      <c r="X76" s="236">
        <v>59314.253533568903</v>
      </c>
      <c r="Y76" s="236">
        <v>3</v>
      </c>
      <c r="Z76" s="236">
        <v>44762.49</v>
      </c>
      <c r="AA76" s="236">
        <v>15</v>
      </c>
      <c r="AB76" s="236">
        <v>165107.54508196723</v>
      </c>
      <c r="AC76" s="236">
        <v>5</v>
      </c>
      <c r="AD76" s="236">
        <v>32263.823480118896</v>
      </c>
      <c r="AE76" s="236">
        <v>5</v>
      </c>
      <c r="AF76" s="236">
        <v>34127.74301495355</v>
      </c>
      <c r="AG76" s="236">
        <v>5</v>
      </c>
      <c r="AH76" s="236">
        <v>30519.879545454547</v>
      </c>
      <c r="AI76" s="236" t="s">
        <v>1289</v>
      </c>
      <c r="AJ76" s="236">
        <v>26929.305481283423</v>
      </c>
      <c r="AK76" s="236">
        <v>1</v>
      </c>
      <c r="AL76" s="236">
        <v>9057.1584982014392</v>
      </c>
      <c r="AM76" s="236">
        <v>67.5</v>
      </c>
      <c r="AN76" s="236">
        <v>663484.31195761496</v>
      </c>
      <c r="AO76" s="236">
        <v>776191.91359096195</v>
      </c>
      <c r="AP76" s="236">
        <v>1125040</v>
      </c>
      <c r="AQ76" s="251">
        <v>529814.77</v>
      </c>
    </row>
    <row r="77" spans="1:43" x14ac:dyDescent="0.2">
      <c r="A77" s="239" t="s">
        <v>139</v>
      </c>
      <c r="B77" s="234" t="s">
        <v>222</v>
      </c>
      <c r="C77" s="235" t="s">
        <v>76</v>
      </c>
      <c r="D77" s="235" t="s">
        <v>548</v>
      </c>
      <c r="E77" s="246">
        <v>132657</v>
      </c>
      <c r="F77" s="236">
        <v>622155.18657054775</v>
      </c>
      <c r="G77" s="236">
        <v>2</v>
      </c>
      <c r="H77" s="236">
        <v>16744.073566084789</v>
      </c>
      <c r="I77" s="236" t="s">
        <v>1288</v>
      </c>
      <c r="J77" s="236">
        <v>12163.720108695652</v>
      </c>
      <c r="K77" s="236" t="s">
        <v>1289</v>
      </c>
      <c r="L77" s="236">
        <v>25433.232954545456</v>
      </c>
      <c r="M77" s="236" t="s">
        <v>1288</v>
      </c>
      <c r="N77" s="236">
        <v>10624.008702531646</v>
      </c>
      <c r="O77" s="236" t="s">
        <v>1288</v>
      </c>
      <c r="P77" s="236">
        <v>12621.002819548872</v>
      </c>
      <c r="Q77" s="236">
        <v>0</v>
      </c>
      <c r="R77" s="236">
        <v>0</v>
      </c>
      <c r="S77" s="236">
        <v>0</v>
      </c>
      <c r="T77" s="236">
        <v>0</v>
      </c>
      <c r="U77" s="236">
        <v>2</v>
      </c>
      <c r="V77" s="236">
        <v>18913.728169014084</v>
      </c>
      <c r="W77" s="236" t="s">
        <v>1288</v>
      </c>
      <c r="X77" s="236">
        <v>11862.850706713782</v>
      </c>
      <c r="Y77" s="236">
        <v>3</v>
      </c>
      <c r="Z77" s="236">
        <v>44762.49</v>
      </c>
      <c r="AA77" s="236">
        <v>3</v>
      </c>
      <c r="AB77" s="236">
        <v>33021.509016393444</v>
      </c>
      <c r="AC77" s="236">
        <v>3.9545454545454546</v>
      </c>
      <c r="AD77" s="236">
        <v>25517.751297912215</v>
      </c>
      <c r="AE77" s="236">
        <v>3.5454545454545454</v>
      </c>
      <c r="AF77" s="236">
        <v>24199.672319694335</v>
      </c>
      <c r="AG77" s="236">
        <v>5</v>
      </c>
      <c r="AH77" s="236">
        <v>30519.879545454547</v>
      </c>
      <c r="AI77" s="236" t="s">
        <v>1287</v>
      </c>
      <c r="AJ77" s="236">
        <v>44882.175802139034</v>
      </c>
      <c r="AK77" s="236">
        <v>5</v>
      </c>
      <c r="AL77" s="236">
        <v>45285.792491007196</v>
      </c>
      <c r="AM77" s="236">
        <v>39.5</v>
      </c>
      <c r="AN77" s="236">
        <v>356551.88749973505</v>
      </c>
      <c r="AO77" s="236">
        <v>978707.07407028275</v>
      </c>
      <c r="AP77" s="236">
        <v>10612560</v>
      </c>
      <c r="AQ77" s="251">
        <v>634043.43000000005</v>
      </c>
    </row>
    <row r="78" spans="1:43" x14ac:dyDescent="0.2">
      <c r="A78" s="240"/>
      <c r="B78" s="234" t="s">
        <v>223</v>
      </c>
      <c r="C78" s="235" t="s">
        <v>77</v>
      </c>
      <c r="D78" s="235" t="s">
        <v>548</v>
      </c>
      <c r="E78" s="246">
        <v>51236</v>
      </c>
      <c r="F78" s="236">
        <v>300114.60885919974</v>
      </c>
      <c r="G78" s="236">
        <v>4</v>
      </c>
      <c r="H78" s="236">
        <v>33488.147132169579</v>
      </c>
      <c r="I78" s="236" t="s">
        <v>1287</v>
      </c>
      <c r="J78" s="236">
        <v>60818.600543478264</v>
      </c>
      <c r="K78" s="236" t="s">
        <v>1289</v>
      </c>
      <c r="L78" s="236">
        <v>25433.232954545456</v>
      </c>
      <c r="M78" s="236" t="s">
        <v>1288</v>
      </c>
      <c r="N78" s="236">
        <v>10624.008702531646</v>
      </c>
      <c r="O78" s="236" t="s">
        <v>1290</v>
      </c>
      <c r="P78" s="236">
        <v>25242.005639097744</v>
      </c>
      <c r="Q78" s="236">
        <v>0.5</v>
      </c>
      <c r="R78" s="236">
        <v>9024.6955645161288</v>
      </c>
      <c r="S78" s="236">
        <v>1.5</v>
      </c>
      <c r="T78" s="236">
        <v>31278.137422360247</v>
      </c>
      <c r="U78" s="236">
        <v>2</v>
      </c>
      <c r="V78" s="236">
        <v>18913.728169014084</v>
      </c>
      <c r="W78" s="236" t="s">
        <v>1289</v>
      </c>
      <c r="X78" s="236">
        <v>35588.552120141343</v>
      </c>
      <c r="Y78" s="236">
        <v>3</v>
      </c>
      <c r="Z78" s="236">
        <v>44762.49</v>
      </c>
      <c r="AA78" s="236">
        <v>3</v>
      </c>
      <c r="AB78" s="236">
        <v>33021.509016393444</v>
      </c>
      <c r="AC78" s="236">
        <v>4.125</v>
      </c>
      <c r="AD78" s="236">
        <v>26617.654371098088</v>
      </c>
      <c r="AE78" s="236">
        <v>2.2083333333333335</v>
      </c>
      <c r="AF78" s="236">
        <v>15073.086498271152</v>
      </c>
      <c r="AG78" s="236">
        <v>5</v>
      </c>
      <c r="AH78" s="236">
        <v>30519.879545454547</v>
      </c>
      <c r="AI78" s="236" t="s">
        <v>1287</v>
      </c>
      <c r="AJ78" s="236">
        <v>44882.175802139034</v>
      </c>
      <c r="AK78" s="236">
        <v>5</v>
      </c>
      <c r="AL78" s="236">
        <v>45285.792491007196</v>
      </c>
      <c r="AM78" s="236">
        <v>49.333333333333329</v>
      </c>
      <c r="AN78" s="236">
        <v>490573.69597221795</v>
      </c>
      <c r="AO78" s="236">
        <v>790688.30483141774</v>
      </c>
      <c r="AP78" s="236">
        <v>4098880</v>
      </c>
      <c r="AQ78" s="251">
        <v>525226.11</v>
      </c>
    </row>
    <row r="79" spans="1:43" x14ac:dyDescent="0.2">
      <c r="A79" s="240"/>
      <c r="B79" s="234" t="s">
        <v>224</v>
      </c>
      <c r="C79" s="235" t="s">
        <v>78</v>
      </c>
      <c r="D79" s="235" t="s">
        <v>548</v>
      </c>
      <c r="E79" s="246">
        <v>46856</v>
      </c>
      <c r="F79" s="236">
        <v>265495.60026626091</v>
      </c>
      <c r="G79" s="236">
        <v>4</v>
      </c>
      <c r="H79" s="236">
        <v>33488.147132169579</v>
      </c>
      <c r="I79" s="236" t="s">
        <v>1288</v>
      </c>
      <c r="J79" s="236">
        <v>12163.720108695652</v>
      </c>
      <c r="K79" s="236" t="s">
        <v>1291</v>
      </c>
      <c r="L79" s="236">
        <v>33910.977272727272</v>
      </c>
      <c r="M79" s="236" t="s">
        <v>1289</v>
      </c>
      <c r="N79" s="236">
        <v>31872.026107594938</v>
      </c>
      <c r="O79" s="236" t="s">
        <v>1290</v>
      </c>
      <c r="P79" s="236">
        <v>25242.005639097744</v>
      </c>
      <c r="Q79" s="236">
        <v>0.5</v>
      </c>
      <c r="R79" s="236">
        <v>9024.6955645161288</v>
      </c>
      <c r="S79" s="236">
        <v>0</v>
      </c>
      <c r="T79" s="236">
        <v>0</v>
      </c>
      <c r="U79" s="236">
        <v>4</v>
      </c>
      <c r="V79" s="236">
        <v>37827.456338028169</v>
      </c>
      <c r="W79" s="236" t="s">
        <v>1288</v>
      </c>
      <c r="X79" s="236">
        <v>11862.850706713782</v>
      </c>
      <c r="Y79" s="236">
        <v>3</v>
      </c>
      <c r="Z79" s="236">
        <v>44762.49</v>
      </c>
      <c r="AA79" s="236">
        <v>3</v>
      </c>
      <c r="AB79" s="236">
        <v>33021.509016393444</v>
      </c>
      <c r="AC79" s="236">
        <v>4.8888888888888893</v>
      </c>
      <c r="AD79" s="236">
        <v>31546.849625005147</v>
      </c>
      <c r="AE79" s="236">
        <v>2.3333333333333335</v>
      </c>
      <c r="AF79" s="236">
        <v>15926.280073644992</v>
      </c>
      <c r="AG79" s="236">
        <v>5</v>
      </c>
      <c r="AH79" s="236">
        <v>30519.879545454547</v>
      </c>
      <c r="AI79" s="236" t="s">
        <v>1287</v>
      </c>
      <c r="AJ79" s="236">
        <v>44882.175802139034</v>
      </c>
      <c r="AK79" s="236">
        <v>5</v>
      </c>
      <c r="AL79" s="236">
        <v>45285.792491007196</v>
      </c>
      <c r="AM79" s="236">
        <v>47.722222222222221</v>
      </c>
      <c r="AN79" s="236">
        <v>441336.8554231876</v>
      </c>
      <c r="AO79" s="236">
        <v>706832.45568944851</v>
      </c>
      <c r="AP79" s="236">
        <v>3748480</v>
      </c>
      <c r="AQ79" s="251">
        <v>472223.14</v>
      </c>
    </row>
    <row r="80" spans="1:43" x14ac:dyDescent="0.2">
      <c r="A80" s="240"/>
      <c r="B80" s="234" t="s">
        <v>225</v>
      </c>
      <c r="C80" s="235" t="s">
        <v>79</v>
      </c>
      <c r="D80" s="235" t="s">
        <v>548</v>
      </c>
      <c r="E80" s="246">
        <v>57096</v>
      </c>
      <c r="F80" s="236">
        <v>282639.64352427161</v>
      </c>
      <c r="G80" s="236">
        <v>3</v>
      </c>
      <c r="H80" s="236">
        <v>25116.110349127182</v>
      </c>
      <c r="I80" s="236" t="s">
        <v>1288</v>
      </c>
      <c r="J80" s="236">
        <v>12163.720108695652</v>
      </c>
      <c r="K80" s="236" t="s">
        <v>1290</v>
      </c>
      <c r="L80" s="236">
        <v>16955.488636363636</v>
      </c>
      <c r="M80" s="236" t="s">
        <v>1288</v>
      </c>
      <c r="N80" s="236">
        <v>10624.008702531646</v>
      </c>
      <c r="O80" s="236" t="s">
        <v>1288</v>
      </c>
      <c r="P80" s="236">
        <v>12621.002819548872</v>
      </c>
      <c r="Q80" s="236">
        <v>0.5</v>
      </c>
      <c r="R80" s="236">
        <v>9024.6955645161288</v>
      </c>
      <c r="S80" s="236">
        <v>0.5</v>
      </c>
      <c r="T80" s="236">
        <v>10426.045807453416</v>
      </c>
      <c r="U80" s="236">
        <v>2</v>
      </c>
      <c r="V80" s="236">
        <v>18913.728169014084</v>
      </c>
      <c r="W80" s="236" t="s">
        <v>1288</v>
      </c>
      <c r="X80" s="236">
        <v>11862.850706713782</v>
      </c>
      <c r="Y80" s="236">
        <v>3</v>
      </c>
      <c r="Z80" s="236">
        <v>44762.49</v>
      </c>
      <c r="AA80" s="236">
        <v>3</v>
      </c>
      <c r="AB80" s="236">
        <v>33021.509016393444</v>
      </c>
      <c r="AC80" s="236">
        <v>4.2307692307692308</v>
      </c>
      <c r="AD80" s="236">
        <v>27300.158329331374</v>
      </c>
      <c r="AE80" s="236">
        <v>4.4615384615384617</v>
      </c>
      <c r="AF80" s="236">
        <v>30452.447613343167</v>
      </c>
      <c r="AG80" s="236">
        <v>5</v>
      </c>
      <c r="AH80" s="236">
        <v>30519.879545454547</v>
      </c>
      <c r="AI80" s="236" t="s">
        <v>1287</v>
      </c>
      <c r="AJ80" s="236">
        <v>44882.175802139034</v>
      </c>
      <c r="AK80" s="236">
        <v>5</v>
      </c>
      <c r="AL80" s="236">
        <v>45285.792491007196</v>
      </c>
      <c r="AM80" s="236">
        <v>41.692307692307693</v>
      </c>
      <c r="AN80" s="236">
        <v>383932.10366163321</v>
      </c>
      <c r="AO80" s="236">
        <v>666571.74718590477</v>
      </c>
      <c r="AP80" s="236">
        <v>4567680</v>
      </c>
      <c r="AQ80" s="251">
        <v>442856.66</v>
      </c>
    </row>
    <row r="81" spans="1:43" x14ac:dyDescent="0.2">
      <c r="A81" s="240"/>
      <c r="B81" s="234" t="s">
        <v>226</v>
      </c>
      <c r="C81" s="235" t="s">
        <v>80</v>
      </c>
      <c r="D81" s="235" t="s">
        <v>548</v>
      </c>
      <c r="E81" s="246">
        <v>68197</v>
      </c>
      <c r="F81" s="236">
        <v>373425.41333585302</v>
      </c>
      <c r="G81" s="236">
        <v>3</v>
      </c>
      <c r="H81" s="236">
        <v>25116.110349127182</v>
      </c>
      <c r="I81" s="236" t="s">
        <v>1290</v>
      </c>
      <c r="J81" s="236">
        <v>24327.440217391304</v>
      </c>
      <c r="K81" s="236" t="s">
        <v>1289</v>
      </c>
      <c r="L81" s="236">
        <v>25433.232954545456</v>
      </c>
      <c r="M81" s="236" t="s">
        <v>1290</v>
      </c>
      <c r="N81" s="236">
        <v>21248.017405063292</v>
      </c>
      <c r="O81" s="236" t="s">
        <v>1291</v>
      </c>
      <c r="P81" s="236">
        <v>50484.011278195489</v>
      </c>
      <c r="Q81" s="236">
        <v>0</v>
      </c>
      <c r="R81" s="236">
        <v>0</v>
      </c>
      <c r="S81" s="236">
        <v>0</v>
      </c>
      <c r="T81" s="236">
        <v>0</v>
      </c>
      <c r="U81" s="236">
        <v>2</v>
      </c>
      <c r="V81" s="236">
        <v>18913.728169014084</v>
      </c>
      <c r="W81" s="236" t="s">
        <v>1290</v>
      </c>
      <c r="X81" s="236">
        <v>23725.701413427563</v>
      </c>
      <c r="Y81" s="236">
        <v>3</v>
      </c>
      <c r="Z81" s="236">
        <v>44762.49</v>
      </c>
      <c r="AA81" s="236">
        <v>3</v>
      </c>
      <c r="AB81" s="236">
        <v>33021.509016393444</v>
      </c>
      <c r="AC81" s="236">
        <v>4.2941176470588234</v>
      </c>
      <c r="AD81" s="236">
        <v>27708.930753513872</v>
      </c>
      <c r="AE81" s="236">
        <v>2.8235294117647061</v>
      </c>
      <c r="AF81" s="236">
        <v>19272.137231973767</v>
      </c>
      <c r="AG81" s="236">
        <v>5</v>
      </c>
      <c r="AH81" s="236">
        <v>30519.879545454547</v>
      </c>
      <c r="AI81" s="236" t="s">
        <v>1287</v>
      </c>
      <c r="AJ81" s="236">
        <v>44882.175802139034</v>
      </c>
      <c r="AK81" s="236">
        <v>5</v>
      </c>
      <c r="AL81" s="236">
        <v>45285.792491007196</v>
      </c>
      <c r="AM81" s="236">
        <v>46.117647058823529</v>
      </c>
      <c r="AN81" s="236">
        <v>434701.15662724618</v>
      </c>
      <c r="AO81" s="236">
        <v>808126.5699630992</v>
      </c>
      <c r="AP81" s="236">
        <v>5455760</v>
      </c>
      <c r="AQ81" s="251">
        <v>533601.18999999994</v>
      </c>
    </row>
    <row r="82" spans="1:43" x14ac:dyDescent="0.2">
      <c r="A82" s="240"/>
      <c r="B82" s="234" t="s">
        <v>227</v>
      </c>
      <c r="C82" s="235" t="s">
        <v>81</v>
      </c>
      <c r="D82" s="235" t="s">
        <v>548</v>
      </c>
      <c r="E82" s="246">
        <v>30887</v>
      </c>
      <c r="F82" s="236">
        <v>220955.20572436057</v>
      </c>
      <c r="G82" s="236">
        <v>4</v>
      </c>
      <c r="H82" s="236">
        <v>33488.147132169579</v>
      </c>
      <c r="I82" s="236" t="s">
        <v>1290</v>
      </c>
      <c r="J82" s="236">
        <v>24327.440217391304</v>
      </c>
      <c r="K82" s="236" t="s">
        <v>1287</v>
      </c>
      <c r="L82" s="236">
        <v>42388.721590909088</v>
      </c>
      <c r="M82" s="236" t="s">
        <v>1288</v>
      </c>
      <c r="N82" s="236">
        <v>10624.008702531646</v>
      </c>
      <c r="O82" s="236" t="s">
        <v>1288</v>
      </c>
      <c r="P82" s="236">
        <v>12621.002819548872</v>
      </c>
      <c r="Q82" s="236">
        <v>1.5</v>
      </c>
      <c r="R82" s="236">
        <v>27074.086693548386</v>
      </c>
      <c r="S82" s="236">
        <v>1.5</v>
      </c>
      <c r="T82" s="236">
        <v>31278.137422360247</v>
      </c>
      <c r="U82" s="236">
        <v>2</v>
      </c>
      <c r="V82" s="236">
        <v>18913.728169014084</v>
      </c>
      <c r="W82" s="236" t="s">
        <v>1289</v>
      </c>
      <c r="X82" s="236">
        <v>35588.552120141343</v>
      </c>
      <c r="Y82" s="236">
        <v>6</v>
      </c>
      <c r="Z82" s="236">
        <v>89524.98</v>
      </c>
      <c r="AA82" s="236">
        <v>12</v>
      </c>
      <c r="AB82" s="236">
        <v>132086.03606557377</v>
      </c>
      <c r="AC82" s="236">
        <v>2.375</v>
      </c>
      <c r="AD82" s="236">
        <v>15325.316153056476</v>
      </c>
      <c r="AE82" s="236">
        <v>3.875</v>
      </c>
      <c r="AF82" s="236">
        <v>26449.000836588999</v>
      </c>
      <c r="AG82" s="236">
        <v>5</v>
      </c>
      <c r="AH82" s="236">
        <v>30519.879545454547</v>
      </c>
      <c r="AI82" s="236" t="s">
        <v>1287</v>
      </c>
      <c r="AJ82" s="236">
        <v>44882.175802139034</v>
      </c>
      <c r="AK82" s="236">
        <v>5</v>
      </c>
      <c r="AL82" s="236">
        <v>45285.792491007196</v>
      </c>
      <c r="AM82" s="236">
        <v>60.25</v>
      </c>
      <c r="AN82" s="236">
        <v>620377.00576143456</v>
      </c>
      <c r="AO82" s="236">
        <v>841332.21148579509</v>
      </c>
      <c r="AP82" s="236">
        <v>2470960</v>
      </c>
      <c r="AQ82" s="251">
        <v>564650.01</v>
      </c>
    </row>
    <row r="83" spans="1:43" x14ac:dyDescent="0.2">
      <c r="A83" s="240"/>
      <c r="B83" s="234" t="s">
        <v>228</v>
      </c>
      <c r="C83" s="235" t="s">
        <v>82</v>
      </c>
      <c r="D83" s="235" t="s">
        <v>548</v>
      </c>
      <c r="E83" s="246">
        <v>22176</v>
      </c>
      <c r="F83" s="236">
        <v>156476.80222213623</v>
      </c>
      <c r="G83" s="236">
        <v>3</v>
      </c>
      <c r="H83" s="236">
        <v>25116.110349127182</v>
      </c>
      <c r="I83" s="236" t="s">
        <v>1289</v>
      </c>
      <c r="J83" s="236">
        <v>36491.16032608696</v>
      </c>
      <c r="K83" s="236" t="s">
        <v>1289</v>
      </c>
      <c r="L83" s="236">
        <v>25433.232954545456</v>
      </c>
      <c r="M83" s="236" t="s">
        <v>1291</v>
      </c>
      <c r="N83" s="236">
        <v>42496.034810126584</v>
      </c>
      <c r="O83" s="236" t="s">
        <v>1289</v>
      </c>
      <c r="P83" s="236">
        <v>37863.008458646618</v>
      </c>
      <c r="Q83" s="236">
        <v>0.5</v>
      </c>
      <c r="R83" s="236">
        <v>9024.6955645161288</v>
      </c>
      <c r="S83" s="236">
        <v>0.5</v>
      </c>
      <c r="T83" s="236">
        <v>10426.045807453416</v>
      </c>
      <c r="U83" s="236">
        <v>5</v>
      </c>
      <c r="V83" s="236">
        <v>47284.320422535209</v>
      </c>
      <c r="W83" s="236" t="s">
        <v>1291</v>
      </c>
      <c r="X83" s="236">
        <v>47451.402826855126</v>
      </c>
      <c r="Y83" s="236">
        <v>3</v>
      </c>
      <c r="Z83" s="236">
        <v>44762.49</v>
      </c>
      <c r="AA83" s="236">
        <v>6</v>
      </c>
      <c r="AB83" s="236">
        <v>66043.018032786887</v>
      </c>
      <c r="AC83" s="236">
        <v>4.8571428571428568</v>
      </c>
      <c r="AD83" s="236">
        <v>31341.999952115497</v>
      </c>
      <c r="AE83" s="236">
        <v>4.5714285714285712</v>
      </c>
      <c r="AF83" s="236">
        <v>31202.507899386099</v>
      </c>
      <c r="AG83" s="236">
        <v>5</v>
      </c>
      <c r="AH83" s="236">
        <v>30519.879545454547</v>
      </c>
      <c r="AI83" s="236" t="s">
        <v>1287</v>
      </c>
      <c r="AJ83" s="236">
        <v>44882.175802139034</v>
      </c>
      <c r="AK83" s="236">
        <v>5</v>
      </c>
      <c r="AL83" s="236">
        <v>45285.792491007196</v>
      </c>
      <c r="AM83" s="236">
        <v>59.428571428571431</v>
      </c>
      <c r="AN83" s="236">
        <v>575623.87524278194</v>
      </c>
      <c r="AO83" s="236">
        <v>732100.677464918</v>
      </c>
      <c r="AP83" s="236">
        <v>1774080</v>
      </c>
      <c r="AQ83" s="251">
        <v>496559.98</v>
      </c>
    </row>
    <row r="84" spans="1:43" x14ac:dyDescent="0.2">
      <c r="A84" s="240"/>
      <c r="B84" s="234" t="s">
        <v>229</v>
      </c>
      <c r="C84" s="235" t="s">
        <v>83</v>
      </c>
      <c r="D84" s="235" t="s">
        <v>548</v>
      </c>
      <c r="E84" s="246">
        <v>14892</v>
      </c>
      <c r="F84" s="236">
        <v>108212.12073253085</v>
      </c>
      <c r="G84" s="236">
        <v>5</v>
      </c>
      <c r="H84" s="236">
        <v>41860.183915211972</v>
      </c>
      <c r="I84" s="236" t="s">
        <v>1288</v>
      </c>
      <c r="J84" s="236">
        <v>12163.720108695652</v>
      </c>
      <c r="K84" s="236" t="s">
        <v>1287</v>
      </c>
      <c r="L84" s="236">
        <v>42388.721590909088</v>
      </c>
      <c r="M84" s="236" t="s">
        <v>1290</v>
      </c>
      <c r="N84" s="236">
        <v>21248.017405063292</v>
      </c>
      <c r="O84" s="236" t="s">
        <v>1290</v>
      </c>
      <c r="P84" s="236">
        <v>25242.005639097744</v>
      </c>
      <c r="Q84" s="236">
        <v>2.5</v>
      </c>
      <c r="R84" s="236">
        <v>45123.477822580644</v>
      </c>
      <c r="S84" s="236">
        <v>2.5</v>
      </c>
      <c r="T84" s="236">
        <v>52130.229037267083</v>
      </c>
      <c r="U84" s="236">
        <v>5</v>
      </c>
      <c r="V84" s="236">
        <v>47284.320422535209</v>
      </c>
      <c r="W84" s="236" t="s">
        <v>1290</v>
      </c>
      <c r="X84" s="236">
        <v>23725.701413427563</v>
      </c>
      <c r="Y84" s="236">
        <v>3</v>
      </c>
      <c r="Z84" s="236">
        <v>44762.49</v>
      </c>
      <c r="AA84" s="236">
        <v>9</v>
      </c>
      <c r="AB84" s="236">
        <v>99064.527049180324</v>
      </c>
      <c r="AC84" s="236">
        <v>3</v>
      </c>
      <c r="AD84" s="236">
        <v>19358.294088071336</v>
      </c>
      <c r="AE84" s="236">
        <v>4.2</v>
      </c>
      <c r="AF84" s="236">
        <v>28667.304132560985</v>
      </c>
      <c r="AG84" s="236">
        <v>5</v>
      </c>
      <c r="AH84" s="236">
        <v>30519.879545454547</v>
      </c>
      <c r="AI84" s="236" t="s">
        <v>1287</v>
      </c>
      <c r="AJ84" s="236">
        <v>44882.175802139034</v>
      </c>
      <c r="AK84" s="236">
        <v>5</v>
      </c>
      <c r="AL84" s="236">
        <v>45285.792491007196</v>
      </c>
      <c r="AM84" s="236">
        <v>61.2</v>
      </c>
      <c r="AN84" s="236">
        <v>623706.84046320152</v>
      </c>
      <c r="AO84" s="236">
        <v>731918.96119573247</v>
      </c>
      <c r="AP84" s="236">
        <v>1191360</v>
      </c>
      <c r="AQ84" s="251">
        <v>497768.37</v>
      </c>
    </row>
    <row r="85" spans="1:43" x14ac:dyDescent="0.2">
      <c r="A85" s="240"/>
      <c r="B85" s="234" t="s">
        <v>230</v>
      </c>
      <c r="C85" s="235" t="s">
        <v>84</v>
      </c>
      <c r="D85" s="235" t="s">
        <v>548</v>
      </c>
      <c r="E85" s="246">
        <v>18374</v>
      </c>
      <c r="F85" s="236">
        <v>138313.45458754632</v>
      </c>
      <c r="G85" s="236">
        <v>4</v>
      </c>
      <c r="H85" s="236">
        <v>33488.147132169579</v>
      </c>
      <c r="I85" s="236" t="s">
        <v>1291</v>
      </c>
      <c r="J85" s="236">
        <v>48654.880434782608</v>
      </c>
      <c r="K85" s="236" t="s">
        <v>1291</v>
      </c>
      <c r="L85" s="236">
        <v>33910.977272727272</v>
      </c>
      <c r="M85" s="236" t="s">
        <v>1289</v>
      </c>
      <c r="N85" s="236">
        <v>31872.026107594938</v>
      </c>
      <c r="O85" s="236" t="s">
        <v>1287</v>
      </c>
      <c r="P85" s="236">
        <v>63105.014097744359</v>
      </c>
      <c r="Q85" s="236">
        <v>1.5</v>
      </c>
      <c r="R85" s="236">
        <v>27074.086693548386</v>
      </c>
      <c r="S85" s="236">
        <v>1.5</v>
      </c>
      <c r="T85" s="236">
        <v>31278.137422360247</v>
      </c>
      <c r="U85" s="236">
        <v>5</v>
      </c>
      <c r="V85" s="236">
        <v>47284.320422535209</v>
      </c>
      <c r="W85" s="236" t="s">
        <v>1287</v>
      </c>
      <c r="X85" s="236">
        <v>59314.253533568903</v>
      </c>
      <c r="Y85" s="236">
        <v>3</v>
      </c>
      <c r="Z85" s="236">
        <v>44762.49</v>
      </c>
      <c r="AA85" s="236">
        <v>12</v>
      </c>
      <c r="AB85" s="236">
        <v>132086.03606557377</v>
      </c>
      <c r="AC85" s="236">
        <v>4.8</v>
      </c>
      <c r="AD85" s="236">
        <v>30973.270540914138</v>
      </c>
      <c r="AE85" s="236">
        <v>0.6</v>
      </c>
      <c r="AF85" s="236">
        <v>4095.3291617944255</v>
      </c>
      <c r="AG85" s="236">
        <v>0</v>
      </c>
      <c r="AH85" s="236">
        <v>0</v>
      </c>
      <c r="AI85" s="236" t="s">
        <v>1287</v>
      </c>
      <c r="AJ85" s="236">
        <v>44882.175802139034</v>
      </c>
      <c r="AK85" s="236">
        <v>5</v>
      </c>
      <c r="AL85" s="236">
        <v>45285.792491007196</v>
      </c>
      <c r="AM85" s="236">
        <v>63.4</v>
      </c>
      <c r="AN85" s="236">
        <v>678066.93717846007</v>
      </c>
      <c r="AO85" s="236">
        <v>816380.39176600636</v>
      </c>
      <c r="AP85" s="236">
        <v>1469920</v>
      </c>
      <c r="AQ85" s="251">
        <v>551584.48</v>
      </c>
    </row>
    <row r="86" spans="1:43" x14ac:dyDescent="0.2">
      <c r="A86" s="240"/>
      <c r="B86" s="234" t="s">
        <v>231</v>
      </c>
      <c r="C86" s="235" t="s">
        <v>85</v>
      </c>
      <c r="D86" s="235" t="s">
        <v>548</v>
      </c>
      <c r="E86" s="246">
        <v>20463</v>
      </c>
      <c r="F86" s="236">
        <v>155091.60362170544</v>
      </c>
      <c r="G86" s="236">
        <v>4</v>
      </c>
      <c r="H86" s="236">
        <v>33488.147132169579</v>
      </c>
      <c r="I86" s="236" t="s">
        <v>1288</v>
      </c>
      <c r="J86" s="236">
        <v>12163.720108695652</v>
      </c>
      <c r="K86" s="236" t="s">
        <v>1291</v>
      </c>
      <c r="L86" s="236">
        <v>33910.977272727272</v>
      </c>
      <c r="M86" s="236" t="s">
        <v>1287</v>
      </c>
      <c r="N86" s="236">
        <v>53120.043512658231</v>
      </c>
      <c r="O86" s="236" t="s">
        <v>1287</v>
      </c>
      <c r="P86" s="236">
        <v>63105.014097744359</v>
      </c>
      <c r="Q86" s="236">
        <v>1.5</v>
      </c>
      <c r="R86" s="236">
        <v>27074.086693548386</v>
      </c>
      <c r="S86" s="236">
        <v>1.5</v>
      </c>
      <c r="T86" s="236">
        <v>31278.137422360247</v>
      </c>
      <c r="U86" s="236">
        <v>5</v>
      </c>
      <c r="V86" s="236">
        <v>47284.320422535209</v>
      </c>
      <c r="W86" s="236" t="s">
        <v>1287</v>
      </c>
      <c r="X86" s="236">
        <v>59314.253533568903</v>
      </c>
      <c r="Y86" s="236">
        <v>3</v>
      </c>
      <c r="Z86" s="236">
        <v>44762.49</v>
      </c>
      <c r="AA86" s="236">
        <v>6</v>
      </c>
      <c r="AB86" s="236">
        <v>66043.018032786887</v>
      </c>
      <c r="AC86" s="236">
        <v>5</v>
      </c>
      <c r="AD86" s="236">
        <v>32263.823480118896</v>
      </c>
      <c r="AE86" s="236">
        <v>2.8333333333333335</v>
      </c>
      <c r="AF86" s="236">
        <v>19339.054375140346</v>
      </c>
      <c r="AG86" s="236">
        <v>5</v>
      </c>
      <c r="AH86" s="236">
        <v>30519.879545454547</v>
      </c>
      <c r="AI86" s="236" t="s">
        <v>1287</v>
      </c>
      <c r="AJ86" s="236">
        <v>44882.175802139034</v>
      </c>
      <c r="AK86" s="236">
        <v>5</v>
      </c>
      <c r="AL86" s="236">
        <v>45285.792491007196</v>
      </c>
      <c r="AM86" s="236">
        <v>63.833333333333329</v>
      </c>
      <c r="AN86" s="236">
        <v>643834.93392265472</v>
      </c>
      <c r="AO86" s="236">
        <v>798926.53754436015</v>
      </c>
      <c r="AP86" s="236">
        <v>1637040</v>
      </c>
      <c r="AQ86" s="251">
        <v>541125.43999999994</v>
      </c>
    </row>
    <row r="87" spans="1:43" x14ac:dyDescent="0.2">
      <c r="A87" s="240"/>
      <c r="B87" s="234" t="s">
        <v>232</v>
      </c>
      <c r="C87" s="235" t="s">
        <v>86</v>
      </c>
      <c r="D87" s="235" t="s">
        <v>548</v>
      </c>
      <c r="E87" s="246">
        <v>25515</v>
      </c>
      <c r="F87" s="236">
        <v>133296.79516218635</v>
      </c>
      <c r="G87" s="236">
        <v>3</v>
      </c>
      <c r="H87" s="236">
        <v>25116.110349127182</v>
      </c>
      <c r="I87" s="236" t="s">
        <v>1288</v>
      </c>
      <c r="J87" s="236">
        <v>12163.720108695652</v>
      </c>
      <c r="K87" s="236" t="s">
        <v>1290</v>
      </c>
      <c r="L87" s="236">
        <v>16955.488636363636</v>
      </c>
      <c r="M87" s="236" t="s">
        <v>1288</v>
      </c>
      <c r="N87" s="236">
        <v>10624.008702531646</v>
      </c>
      <c r="O87" s="236" t="s">
        <v>1288</v>
      </c>
      <c r="P87" s="236">
        <v>12621.002819548872</v>
      </c>
      <c r="Q87" s="236">
        <v>1.5</v>
      </c>
      <c r="R87" s="236">
        <v>27074.086693548386</v>
      </c>
      <c r="S87" s="236">
        <v>0</v>
      </c>
      <c r="T87" s="236">
        <v>0</v>
      </c>
      <c r="U87" s="236">
        <v>5</v>
      </c>
      <c r="V87" s="236">
        <v>47284.320422535209</v>
      </c>
      <c r="W87" s="236" t="s">
        <v>1290</v>
      </c>
      <c r="X87" s="236">
        <v>23725.701413427563</v>
      </c>
      <c r="Y87" s="236">
        <v>3</v>
      </c>
      <c r="Z87" s="236">
        <v>44762.49</v>
      </c>
      <c r="AA87" s="236">
        <v>3</v>
      </c>
      <c r="AB87" s="236">
        <v>33021.509016393444</v>
      </c>
      <c r="AC87" s="236">
        <v>4.666666666666667</v>
      </c>
      <c r="AD87" s="236">
        <v>30112.901914777642</v>
      </c>
      <c r="AE87" s="236">
        <v>1.8333333333333333</v>
      </c>
      <c r="AF87" s="236">
        <v>12513.505772149634</v>
      </c>
      <c r="AG87" s="236">
        <v>5</v>
      </c>
      <c r="AH87" s="236">
        <v>30519.879545454547</v>
      </c>
      <c r="AI87" s="236" t="s">
        <v>1287</v>
      </c>
      <c r="AJ87" s="236">
        <v>44882.175802139034</v>
      </c>
      <c r="AK87" s="236">
        <v>5</v>
      </c>
      <c r="AL87" s="236">
        <v>45285.792491007196</v>
      </c>
      <c r="AM87" s="236">
        <v>44</v>
      </c>
      <c r="AN87" s="236">
        <v>416662.69368769962</v>
      </c>
      <c r="AO87" s="236">
        <v>549959.48884988599</v>
      </c>
      <c r="AP87" s="236">
        <v>2041200</v>
      </c>
      <c r="AQ87" s="251">
        <v>372540.04</v>
      </c>
    </row>
    <row r="88" spans="1:43" x14ac:dyDescent="0.2">
      <c r="A88" s="240"/>
      <c r="B88" s="234" t="s">
        <v>233</v>
      </c>
      <c r="C88" s="235" t="s">
        <v>87</v>
      </c>
      <c r="D88" s="235" t="s">
        <v>549</v>
      </c>
      <c r="E88" s="246">
        <v>33326</v>
      </c>
      <c r="F88" s="236">
        <v>159374.98252126851</v>
      </c>
      <c r="G88" s="236">
        <v>1</v>
      </c>
      <c r="H88" s="236">
        <v>8372.0367830423947</v>
      </c>
      <c r="I88" s="236" t="s">
        <v>1288</v>
      </c>
      <c r="J88" s="236">
        <v>12163.720108695652</v>
      </c>
      <c r="K88" s="236" t="s">
        <v>1288</v>
      </c>
      <c r="L88" s="236">
        <v>8477.744318181818</v>
      </c>
      <c r="M88" s="236" t="s">
        <v>1288</v>
      </c>
      <c r="N88" s="236">
        <v>10624.008702531646</v>
      </c>
      <c r="O88" s="236" t="s">
        <v>1288</v>
      </c>
      <c r="P88" s="236">
        <v>12621.002819548872</v>
      </c>
      <c r="Q88" s="236">
        <v>0</v>
      </c>
      <c r="R88" s="236">
        <v>0</v>
      </c>
      <c r="S88" s="236">
        <v>0.5</v>
      </c>
      <c r="T88" s="236">
        <v>10426.045807453416</v>
      </c>
      <c r="U88" s="236">
        <v>4</v>
      </c>
      <c r="V88" s="236">
        <v>37827.456338028169</v>
      </c>
      <c r="W88" s="236" t="s">
        <v>1288</v>
      </c>
      <c r="X88" s="236">
        <v>11862.850706713782</v>
      </c>
      <c r="Y88" s="236">
        <v>3</v>
      </c>
      <c r="Z88" s="236">
        <v>44762.49</v>
      </c>
      <c r="AA88" s="236">
        <v>3</v>
      </c>
      <c r="AB88" s="236">
        <v>33021.509016393444</v>
      </c>
      <c r="AC88" s="236">
        <v>4.8888888888888893</v>
      </c>
      <c r="AD88" s="236">
        <v>31546.849625005147</v>
      </c>
      <c r="AE88" s="236">
        <v>3.8888888888888888</v>
      </c>
      <c r="AF88" s="236">
        <v>26543.80012274165</v>
      </c>
      <c r="AG88" s="236">
        <v>5</v>
      </c>
      <c r="AH88" s="236">
        <v>30519.879545454547</v>
      </c>
      <c r="AI88" s="236" t="s">
        <v>1287</v>
      </c>
      <c r="AJ88" s="236">
        <v>44882.175802139034</v>
      </c>
      <c r="AK88" s="236">
        <v>5</v>
      </c>
      <c r="AL88" s="236">
        <v>45285.792491007196</v>
      </c>
      <c r="AM88" s="236">
        <v>40.277777777777779</v>
      </c>
      <c r="AN88" s="236">
        <v>368937.36218693678</v>
      </c>
      <c r="AO88" s="236">
        <v>528312.34470820532</v>
      </c>
      <c r="AP88" s="236">
        <v>2666080</v>
      </c>
      <c r="AQ88" s="251">
        <v>356392.52</v>
      </c>
    </row>
    <row r="89" spans="1:43" x14ac:dyDescent="0.2">
      <c r="A89" s="241"/>
      <c r="B89" s="234" t="s">
        <v>234</v>
      </c>
      <c r="C89" s="235" t="s">
        <v>88</v>
      </c>
      <c r="D89" s="235" t="s">
        <v>549</v>
      </c>
      <c r="E89" s="246">
        <v>318</v>
      </c>
      <c r="F89" s="236">
        <v>1906.7333239890534</v>
      </c>
      <c r="G89" s="236">
        <v>1</v>
      </c>
      <c r="H89" s="236">
        <v>8372.0367830423947</v>
      </c>
      <c r="I89" s="236" t="s">
        <v>1288</v>
      </c>
      <c r="J89" s="236">
        <v>12163.720108695652</v>
      </c>
      <c r="K89" s="236" t="s">
        <v>1288</v>
      </c>
      <c r="L89" s="236">
        <v>8477.744318181818</v>
      </c>
      <c r="M89" s="236" t="s">
        <v>1288</v>
      </c>
      <c r="N89" s="236">
        <v>10624.008702531646</v>
      </c>
      <c r="O89" s="236">
        <v>0</v>
      </c>
      <c r="P89" s="236">
        <v>0</v>
      </c>
      <c r="Q89" s="236">
        <v>0</v>
      </c>
      <c r="R89" s="236">
        <v>0</v>
      </c>
      <c r="S89" s="236">
        <v>0.5</v>
      </c>
      <c r="T89" s="236">
        <v>10426.045807453416</v>
      </c>
      <c r="U89" s="236">
        <v>2</v>
      </c>
      <c r="V89" s="236">
        <v>18913.728169014084</v>
      </c>
      <c r="W89" s="236" t="s">
        <v>1288</v>
      </c>
      <c r="X89" s="236">
        <v>11862.850706713782</v>
      </c>
      <c r="Y89" s="236">
        <v>15</v>
      </c>
      <c r="Z89" s="236">
        <v>223812.45</v>
      </c>
      <c r="AA89" s="236">
        <v>3</v>
      </c>
      <c r="AB89" s="236">
        <v>33021.509016393444</v>
      </c>
      <c r="AC89" s="236">
        <v>5</v>
      </c>
      <c r="AD89" s="236">
        <v>32263.823480118896</v>
      </c>
      <c r="AE89" s="236">
        <v>5</v>
      </c>
      <c r="AF89" s="236">
        <v>34127.74301495355</v>
      </c>
      <c r="AG89" s="236">
        <v>5</v>
      </c>
      <c r="AH89" s="236">
        <v>30519.879545454547</v>
      </c>
      <c r="AI89" s="236" t="s">
        <v>1287</v>
      </c>
      <c r="AJ89" s="236">
        <v>44882.175802139034</v>
      </c>
      <c r="AK89" s="236">
        <v>5</v>
      </c>
      <c r="AL89" s="236">
        <v>45285.792491007196</v>
      </c>
      <c r="AM89" s="236">
        <v>50.5</v>
      </c>
      <c r="AN89" s="236">
        <v>524753.5079456995</v>
      </c>
      <c r="AO89" s="236">
        <v>526660.24126968847</v>
      </c>
      <c r="AP89" s="236">
        <v>25440</v>
      </c>
      <c r="AQ89" s="251">
        <v>15715.53</v>
      </c>
    </row>
    <row r="90" spans="1:43" x14ac:dyDescent="0.2">
      <c r="A90" s="239" t="s">
        <v>140</v>
      </c>
      <c r="B90" s="234" t="s">
        <v>235</v>
      </c>
      <c r="C90" s="235" t="s">
        <v>89</v>
      </c>
      <c r="D90" s="235" t="s">
        <v>548</v>
      </c>
      <c r="E90" s="246">
        <v>43753</v>
      </c>
      <c r="F90" s="236">
        <v>348059.98563677905</v>
      </c>
      <c r="G90" s="236">
        <v>5</v>
      </c>
      <c r="H90" s="236">
        <v>41860.183915211972</v>
      </c>
      <c r="I90" s="236" t="s">
        <v>1289</v>
      </c>
      <c r="J90" s="236">
        <v>36491.16032608696</v>
      </c>
      <c r="K90" s="236" t="s">
        <v>1291</v>
      </c>
      <c r="L90" s="236">
        <v>33910.977272727272</v>
      </c>
      <c r="M90" s="236" t="s">
        <v>1289</v>
      </c>
      <c r="N90" s="236">
        <v>31872.026107594938</v>
      </c>
      <c r="O90" s="236" t="s">
        <v>1289</v>
      </c>
      <c r="P90" s="236">
        <v>37863.008458646618</v>
      </c>
      <c r="Q90" s="236">
        <v>0.5</v>
      </c>
      <c r="R90" s="236">
        <v>9024.6955645161288</v>
      </c>
      <c r="S90" s="236">
        <v>1.5</v>
      </c>
      <c r="T90" s="236">
        <v>31278.137422360247</v>
      </c>
      <c r="U90" s="236">
        <v>4</v>
      </c>
      <c r="V90" s="236">
        <v>37827.456338028169</v>
      </c>
      <c r="W90" s="236" t="s">
        <v>1289</v>
      </c>
      <c r="X90" s="236">
        <v>35588.552120141343</v>
      </c>
      <c r="Y90" s="236">
        <v>3</v>
      </c>
      <c r="Z90" s="236">
        <v>44762.49</v>
      </c>
      <c r="AA90" s="236">
        <v>12</v>
      </c>
      <c r="AB90" s="236">
        <v>132086.03606557377</v>
      </c>
      <c r="AC90" s="236">
        <v>5</v>
      </c>
      <c r="AD90" s="236">
        <v>32263.823480118896</v>
      </c>
      <c r="AE90" s="236">
        <v>5</v>
      </c>
      <c r="AF90" s="236">
        <v>34127.74301495355</v>
      </c>
      <c r="AG90" s="236">
        <v>5</v>
      </c>
      <c r="AH90" s="236">
        <v>30519.879545454547</v>
      </c>
      <c r="AI90" s="236" t="s">
        <v>1287</v>
      </c>
      <c r="AJ90" s="236">
        <v>44882.175802139034</v>
      </c>
      <c r="AK90" s="236">
        <v>5</v>
      </c>
      <c r="AL90" s="236">
        <v>45285.792491007196</v>
      </c>
      <c r="AM90" s="236">
        <v>67</v>
      </c>
      <c r="AN90" s="236">
        <v>659644.13792456058</v>
      </c>
      <c r="AO90" s="236">
        <v>1007704.1235613398</v>
      </c>
      <c r="AP90" s="236">
        <v>3500240</v>
      </c>
      <c r="AQ90" s="251">
        <v>672458.37</v>
      </c>
    </row>
    <row r="91" spans="1:43" x14ac:dyDescent="0.2">
      <c r="A91" s="240"/>
      <c r="B91" s="234" t="s">
        <v>236</v>
      </c>
      <c r="C91" s="235" t="s">
        <v>90</v>
      </c>
      <c r="D91" s="235" t="s">
        <v>548</v>
      </c>
      <c r="E91" s="246">
        <v>39704</v>
      </c>
      <c r="F91" s="236">
        <v>296521.6214855907</v>
      </c>
      <c r="G91" s="236">
        <v>5</v>
      </c>
      <c r="H91" s="236">
        <v>41860.183915211972</v>
      </c>
      <c r="I91" s="236" t="s">
        <v>1289</v>
      </c>
      <c r="J91" s="236">
        <v>36491.16032608696</v>
      </c>
      <c r="K91" s="236" t="s">
        <v>1287</v>
      </c>
      <c r="L91" s="236">
        <v>42388.721590909088</v>
      </c>
      <c r="M91" s="236" t="s">
        <v>1290</v>
      </c>
      <c r="N91" s="236">
        <v>21248.017405063292</v>
      </c>
      <c r="O91" s="236" t="s">
        <v>1290</v>
      </c>
      <c r="P91" s="236">
        <v>25242.005639097744</v>
      </c>
      <c r="Q91" s="236">
        <v>1.5</v>
      </c>
      <c r="R91" s="236">
        <v>27074.086693548386</v>
      </c>
      <c r="S91" s="236">
        <v>0.5</v>
      </c>
      <c r="T91" s="236">
        <v>10426.045807453416</v>
      </c>
      <c r="U91" s="236">
        <v>1</v>
      </c>
      <c r="V91" s="236">
        <v>9456.8640845070422</v>
      </c>
      <c r="W91" s="236" t="s">
        <v>1289</v>
      </c>
      <c r="X91" s="236">
        <v>35588.552120141343</v>
      </c>
      <c r="Y91" s="236">
        <v>3</v>
      </c>
      <c r="Z91" s="236">
        <v>44762.49</v>
      </c>
      <c r="AA91" s="236">
        <v>12</v>
      </c>
      <c r="AB91" s="236">
        <v>132086.03606557377</v>
      </c>
      <c r="AC91" s="236">
        <v>5</v>
      </c>
      <c r="AD91" s="236">
        <v>32263.823480118896</v>
      </c>
      <c r="AE91" s="236">
        <v>4.9000000000000004</v>
      </c>
      <c r="AF91" s="236">
        <v>33445.188154654483</v>
      </c>
      <c r="AG91" s="236">
        <v>5</v>
      </c>
      <c r="AH91" s="236">
        <v>30519.879545454547</v>
      </c>
      <c r="AI91" s="236" t="s">
        <v>1287</v>
      </c>
      <c r="AJ91" s="236">
        <v>44882.175802139034</v>
      </c>
      <c r="AK91" s="236">
        <v>5</v>
      </c>
      <c r="AL91" s="236">
        <v>45285.792491007196</v>
      </c>
      <c r="AM91" s="236">
        <v>62.9</v>
      </c>
      <c r="AN91" s="236">
        <v>613021.02312096709</v>
      </c>
      <c r="AO91" s="236">
        <v>909542.64460655779</v>
      </c>
      <c r="AP91" s="236">
        <v>3176320</v>
      </c>
      <c r="AQ91" s="251">
        <v>608762.56999999995</v>
      </c>
    </row>
    <row r="92" spans="1:43" x14ac:dyDescent="0.2">
      <c r="A92" s="240"/>
      <c r="B92" s="234" t="s">
        <v>237</v>
      </c>
      <c r="C92" s="235" t="s">
        <v>91</v>
      </c>
      <c r="D92" s="235" t="s">
        <v>548</v>
      </c>
      <c r="E92" s="246">
        <v>21943</v>
      </c>
      <c r="F92" s="236">
        <v>175861.68688334868</v>
      </c>
      <c r="G92" s="236">
        <v>5</v>
      </c>
      <c r="H92" s="236">
        <v>41860.183915211972</v>
      </c>
      <c r="I92" s="236" t="s">
        <v>1288</v>
      </c>
      <c r="J92" s="236">
        <v>12163.720108695652</v>
      </c>
      <c r="K92" s="236" t="s">
        <v>1291</v>
      </c>
      <c r="L92" s="236">
        <v>33910.977272727272</v>
      </c>
      <c r="M92" s="236" t="s">
        <v>1290</v>
      </c>
      <c r="N92" s="236">
        <v>21248.017405063292</v>
      </c>
      <c r="O92" s="236" t="s">
        <v>1290</v>
      </c>
      <c r="P92" s="236">
        <v>25242.005639097744</v>
      </c>
      <c r="Q92" s="236">
        <v>0.5</v>
      </c>
      <c r="R92" s="236">
        <v>9024.6955645161288</v>
      </c>
      <c r="S92" s="236">
        <v>0</v>
      </c>
      <c r="T92" s="236">
        <v>0</v>
      </c>
      <c r="U92" s="236">
        <v>5</v>
      </c>
      <c r="V92" s="236">
        <v>47284.320422535209</v>
      </c>
      <c r="W92" s="236" t="s">
        <v>1287</v>
      </c>
      <c r="X92" s="236">
        <v>59314.253533568903</v>
      </c>
      <c r="Y92" s="236">
        <v>3</v>
      </c>
      <c r="Z92" s="236">
        <v>44762.49</v>
      </c>
      <c r="AA92" s="236">
        <v>15</v>
      </c>
      <c r="AB92" s="236">
        <v>165107.54508196723</v>
      </c>
      <c r="AC92" s="236">
        <v>5</v>
      </c>
      <c r="AD92" s="236">
        <v>32263.823480118896</v>
      </c>
      <c r="AE92" s="236">
        <v>5</v>
      </c>
      <c r="AF92" s="236">
        <v>34127.74301495355</v>
      </c>
      <c r="AG92" s="236">
        <v>5</v>
      </c>
      <c r="AH92" s="236">
        <v>30519.879545454547</v>
      </c>
      <c r="AI92" s="236" t="s">
        <v>1287</v>
      </c>
      <c r="AJ92" s="236">
        <v>44882.175802139034</v>
      </c>
      <c r="AK92" s="236">
        <v>5</v>
      </c>
      <c r="AL92" s="236">
        <v>45285.792491007196</v>
      </c>
      <c r="AM92" s="236">
        <v>67.5</v>
      </c>
      <c r="AN92" s="236">
        <v>646997.62327705661</v>
      </c>
      <c r="AO92" s="236">
        <v>822859.31016040535</v>
      </c>
      <c r="AP92" s="236">
        <v>1755440</v>
      </c>
      <c r="AQ92" s="251">
        <v>558643.49</v>
      </c>
    </row>
    <row r="93" spans="1:43" x14ac:dyDescent="0.2">
      <c r="A93" s="240"/>
      <c r="B93" s="234" t="s">
        <v>238</v>
      </c>
      <c r="C93" s="235" t="s">
        <v>92</v>
      </c>
      <c r="D93" s="235" t="s">
        <v>548</v>
      </c>
      <c r="E93" s="246">
        <v>19765</v>
      </c>
      <c r="F93" s="236">
        <v>161926.29094317276</v>
      </c>
      <c r="G93" s="236">
        <v>5</v>
      </c>
      <c r="H93" s="236">
        <v>41860.183915211972</v>
      </c>
      <c r="I93" s="236" t="s">
        <v>1290</v>
      </c>
      <c r="J93" s="236">
        <v>24327.440217391304</v>
      </c>
      <c r="K93" s="236" t="s">
        <v>1287</v>
      </c>
      <c r="L93" s="236">
        <v>42388.721590909088</v>
      </c>
      <c r="M93" s="236" t="s">
        <v>1291</v>
      </c>
      <c r="N93" s="236">
        <v>42496.034810126584</v>
      </c>
      <c r="O93" s="236" t="s">
        <v>1290</v>
      </c>
      <c r="P93" s="236">
        <v>25242.005639097744</v>
      </c>
      <c r="Q93" s="236">
        <v>0.5</v>
      </c>
      <c r="R93" s="236">
        <v>9024.6955645161288</v>
      </c>
      <c r="S93" s="236">
        <v>0.5</v>
      </c>
      <c r="T93" s="236">
        <v>10426.045807453416</v>
      </c>
      <c r="U93" s="236">
        <v>5</v>
      </c>
      <c r="V93" s="236">
        <v>47284.320422535209</v>
      </c>
      <c r="W93" s="236" t="s">
        <v>1290</v>
      </c>
      <c r="X93" s="236">
        <v>23725.701413427563</v>
      </c>
      <c r="Y93" s="236">
        <v>3</v>
      </c>
      <c r="Z93" s="236">
        <v>44762.49</v>
      </c>
      <c r="AA93" s="236">
        <v>15</v>
      </c>
      <c r="AB93" s="236">
        <v>165107.54508196723</v>
      </c>
      <c r="AC93" s="236">
        <v>5</v>
      </c>
      <c r="AD93" s="236">
        <v>32263.823480118896</v>
      </c>
      <c r="AE93" s="236">
        <v>5</v>
      </c>
      <c r="AF93" s="236">
        <v>34127.74301495355</v>
      </c>
      <c r="AG93" s="236">
        <v>5</v>
      </c>
      <c r="AH93" s="236">
        <v>30519.879545454547</v>
      </c>
      <c r="AI93" s="236" t="s">
        <v>1287</v>
      </c>
      <c r="AJ93" s="236">
        <v>44882.175802139034</v>
      </c>
      <c r="AK93" s="236">
        <v>5</v>
      </c>
      <c r="AL93" s="236">
        <v>45285.792491007196</v>
      </c>
      <c r="AM93" s="236">
        <v>69</v>
      </c>
      <c r="AN93" s="236">
        <v>663724.59879630944</v>
      </c>
      <c r="AO93" s="236">
        <v>825650.88973948208</v>
      </c>
      <c r="AP93" s="236">
        <v>1581200</v>
      </c>
      <c r="AQ93" s="251">
        <v>561486.28</v>
      </c>
    </row>
    <row r="94" spans="1:43" x14ac:dyDescent="0.2">
      <c r="A94" s="240"/>
      <c r="B94" s="234" t="s">
        <v>239</v>
      </c>
      <c r="C94" s="235" t="s">
        <v>93</v>
      </c>
      <c r="D94" s="235" t="s">
        <v>548</v>
      </c>
      <c r="E94" s="246">
        <v>11576</v>
      </c>
      <c r="F94" s="236">
        <v>93462.821917791589</v>
      </c>
      <c r="G94" s="236">
        <v>4</v>
      </c>
      <c r="H94" s="236">
        <v>33488.147132169579</v>
      </c>
      <c r="I94" s="236" t="s">
        <v>1290</v>
      </c>
      <c r="J94" s="236">
        <v>24327.440217391304</v>
      </c>
      <c r="K94" s="236" t="s">
        <v>1291</v>
      </c>
      <c r="L94" s="236">
        <v>33910.977272727272</v>
      </c>
      <c r="M94" s="236" t="s">
        <v>1289</v>
      </c>
      <c r="N94" s="236">
        <v>31872.026107594938</v>
      </c>
      <c r="O94" s="236" t="s">
        <v>1289</v>
      </c>
      <c r="P94" s="236">
        <v>37863.008458646618</v>
      </c>
      <c r="Q94" s="236">
        <v>1.5</v>
      </c>
      <c r="R94" s="236">
        <v>27074.086693548386</v>
      </c>
      <c r="S94" s="236">
        <v>1.5</v>
      </c>
      <c r="T94" s="236">
        <v>31278.137422360247</v>
      </c>
      <c r="U94" s="236">
        <v>5</v>
      </c>
      <c r="V94" s="236">
        <v>47284.320422535209</v>
      </c>
      <c r="W94" s="236" t="s">
        <v>1288</v>
      </c>
      <c r="X94" s="236">
        <v>11862.850706713782</v>
      </c>
      <c r="Y94" s="236">
        <v>6</v>
      </c>
      <c r="Z94" s="236">
        <v>89524.98</v>
      </c>
      <c r="AA94" s="236">
        <v>12</v>
      </c>
      <c r="AB94" s="236">
        <v>132086.03606557377</v>
      </c>
      <c r="AC94" s="236">
        <v>5</v>
      </c>
      <c r="AD94" s="236">
        <v>32263.823480118896</v>
      </c>
      <c r="AE94" s="236">
        <v>5</v>
      </c>
      <c r="AF94" s="236">
        <v>34127.74301495355</v>
      </c>
      <c r="AG94" s="236">
        <v>5</v>
      </c>
      <c r="AH94" s="236">
        <v>30519.879545454547</v>
      </c>
      <c r="AI94" s="236" t="s">
        <v>1287</v>
      </c>
      <c r="AJ94" s="236">
        <v>44882.175802139034</v>
      </c>
      <c r="AK94" s="236">
        <v>5</v>
      </c>
      <c r="AL94" s="236">
        <v>45285.792491007196</v>
      </c>
      <c r="AM94" s="236">
        <v>68</v>
      </c>
      <c r="AN94" s="236">
        <v>687651.42483293428</v>
      </c>
      <c r="AO94" s="236">
        <v>781114.2467507259</v>
      </c>
      <c r="AP94" s="236">
        <v>926080</v>
      </c>
      <c r="AQ94" s="251">
        <v>533228.29</v>
      </c>
    </row>
    <row r="95" spans="1:43" x14ac:dyDescent="0.2">
      <c r="A95" s="241"/>
      <c r="B95" s="234" t="s">
        <v>240</v>
      </c>
      <c r="C95" s="235" t="s">
        <v>94</v>
      </c>
      <c r="D95" s="235" t="s">
        <v>548</v>
      </c>
      <c r="E95" s="246">
        <v>9146</v>
      </c>
      <c r="F95" s="236">
        <v>64069.991648983691</v>
      </c>
      <c r="G95" s="236">
        <v>3</v>
      </c>
      <c r="H95" s="236">
        <v>25116.110349127182</v>
      </c>
      <c r="I95" s="236" t="s">
        <v>1289</v>
      </c>
      <c r="J95" s="236">
        <v>36491.16032608696</v>
      </c>
      <c r="K95" s="236" t="s">
        <v>1289</v>
      </c>
      <c r="L95" s="236">
        <v>25433.232954545456</v>
      </c>
      <c r="M95" s="236" t="s">
        <v>1289</v>
      </c>
      <c r="N95" s="236">
        <v>31872.026107594938</v>
      </c>
      <c r="O95" s="236" t="s">
        <v>1290</v>
      </c>
      <c r="P95" s="236">
        <v>25242.005639097744</v>
      </c>
      <c r="Q95" s="236">
        <v>1.5</v>
      </c>
      <c r="R95" s="236">
        <v>27074.086693548386</v>
      </c>
      <c r="S95" s="236">
        <v>0.5</v>
      </c>
      <c r="T95" s="236">
        <v>10426.045807453416</v>
      </c>
      <c r="U95" s="236">
        <v>2</v>
      </c>
      <c r="V95" s="236">
        <v>18913.728169014084</v>
      </c>
      <c r="W95" s="236" t="s">
        <v>1288</v>
      </c>
      <c r="X95" s="236">
        <v>11862.850706713782</v>
      </c>
      <c r="Y95" s="236">
        <v>3</v>
      </c>
      <c r="Z95" s="236">
        <v>44762.49</v>
      </c>
      <c r="AA95" s="236">
        <v>12</v>
      </c>
      <c r="AB95" s="236">
        <v>132086.03606557377</v>
      </c>
      <c r="AC95" s="236">
        <v>5</v>
      </c>
      <c r="AD95" s="236">
        <v>32263.823480118896</v>
      </c>
      <c r="AE95" s="236">
        <v>5</v>
      </c>
      <c r="AF95" s="236">
        <v>34127.74301495355</v>
      </c>
      <c r="AG95" s="236">
        <v>5</v>
      </c>
      <c r="AH95" s="236">
        <v>30519.879545454547</v>
      </c>
      <c r="AI95" s="236" t="s">
        <v>1287</v>
      </c>
      <c r="AJ95" s="236">
        <v>44882.175802139034</v>
      </c>
      <c r="AK95" s="236">
        <v>5</v>
      </c>
      <c r="AL95" s="236">
        <v>45285.792491007196</v>
      </c>
      <c r="AM95" s="236">
        <v>59</v>
      </c>
      <c r="AN95" s="236">
        <v>576359.1871524289</v>
      </c>
      <c r="AO95" s="236">
        <v>640429.17880141258</v>
      </c>
      <c r="AP95" s="236">
        <v>731680</v>
      </c>
      <c r="AQ95" s="251">
        <v>439610.51</v>
      </c>
    </row>
    <row r="96" spans="1:43" x14ac:dyDescent="0.2">
      <c r="A96" s="239" t="s">
        <v>141</v>
      </c>
      <c r="B96" s="234" t="s">
        <v>241</v>
      </c>
      <c r="C96" s="235" t="s">
        <v>95</v>
      </c>
      <c r="D96" s="235" t="s">
        <v>548</v>
      </c>
      <c r="E96" s="246">
        <v>129036</v>
      </c>
      <c r="F96" s="236">
        <v>756962.58877133974</v>
      </c>
      <c r="G96" s="236">
        <v>2</v>
      </c>
      <c r="H96" s="236">
        <v>16744.073566084789</v>
      </c>
      <c r="I96" s="236" t="s">
        <v>1290</v>
      </c>
      <c r="J96" s="236">
        <v>24327.440217391304</v>
      </c>
      <c r="K96" s="236" t="s">
        <v>1290</v>
      </c>
      <c r="L96" s="236">
        <v>16955.488636363636</v>
      </c>
      <c r="M96" s="236" t="s">
        <v>1288</v>
      </c>
      <c r="N96" s="236">
        <v>10624.008702531646</v>
      </c>
      <c r="O96" s="236" t="s">
        <v>1288</v>
      </c>
      <c r="P96" s="236">
        <v>12621.002819548872</v>
      </c>
      <c r="Q96" s="236">
        <v>1.5</v>
      </c>
      <c r="R96" s="236">
        <v>27074.086693548386</v>
      </c>
      <c r="S96" s="236">
        <v>0.5</v>
      </c>
      <c r="T96" s="236">
        <v>10426.045807453416</v>
      </c>
      <c r="U96" s="236">
        <v>2</v>
      </c>
      <c r="V96" s="236">
        <v>18913.728169014084</v>
      </c>
      <c r="W96" s="236" t="s">
        <v>1288</v>
      </c>
      <c r="X96" s="236">
        <v>11862.850706713782</v>
      </c>
      <c r="Y96" s="236">
        <v>3</v>
      </c>
      <c r="Z96" s="236">
        <v>44762.49</v>
      </c>
      <c r="AA96" s="236">
        <v>9</v>
      </c>
      <c r="AB96" s="236">
        <v>99064.527049180324</v>
      </c>
      <c r="AC96" s="236">
        <v>4.7037037037037033</v>
      </c>
      <c r="AD96" s="236">
        <v>30351.893199815549</v>
      </c>
      <c r="AE96" s="236">
        <v>4.7037037037037033</v>
      </c>
      <c r="AF96" s="236">
        <v>32105.358243697039</v>
      </c>
      <c r="AG96" s="236">
        <v>5</v>
      </c>
      <c r="AH96" s="236">
        <v>30519.879545454547</v>
      </c>
      <c r="AI96" s="236" t="s">
        <v>1287</v>
      </c>
      <c r="AJ96" s="236">
        <v>44882.175802139034</v>
      </c>
      <c r="AK96" s="236">
        <v>5</v>
      </c>
      <c r="AL96" s="236">
        <v>45285.792491007196</v>
      </c>
      <c r="AM96" s="236">
        <v>49.407407407407405</v>
      </c>
      <c r="AN96" s="236">
        <v>476520.84164994361</v>
      </c>
      <c r="AO96" s="236">
        <v>1233483.4304212837</v>
      </c>
      <c r="AP96" s="236">
        <v>10322880</v>
      </c>
      <c r="AQ96" s="251">
        <v>798817.45</v>
      </c>
    </row>
    <row r="97" spans="1:43" x14ac:dyDescent="0.2">
      <c r="A97" s="237"/>
      <c r="B97" s="234" t="s">
        <v>242</v>
      </c>
      <c r="C97" s="235" t="s">
        <v>96</v>
      </c>
      <c r="D97" s="235" t="s">
        <v>548</v>
      </c>
      <c r="E97" s="246">
        <v>58977</v>
      </c>
      <c r="F97" s="236">
        <v>409328.91458793567</v>
      </c>
      <c r="G97" s="236">
        <v>4</v>
      </c>
      <c r="H97" s="236">
        <v>33488.147132169579</v>
      </c>
      <c r="I97" s="236" t="s">
        <v>1291</v>
      </c>
      <c r="J97" s="236">
        <v>48654.880434782608</v>
      </c>
      <c r="K97" s="236" t="s">
        <v>1291</v>
      </c>
      <c r="L97" s="236">
        <v>33910.977272727272</v>
      </c>
      <c r="M97" s="236" t="s">
        <v>1290</v>
      </c>
      <c r="N97" s="236">
        <v>21248.017405063292</v>
      </c>
      <c r="O97" s="236" t="s">
        <v>1288</v>
      </c>
      <c r="P97" s="236">
        <v>12621.002819548872</v>
      </c>
      <c r="Q97" s="236">
        <v>1.5</v>
      </c>
      <c r="R97" s="236">
        <v>27074.086693548386</v>
      </c>
      <c r="S97" s="236">
        <v>1.5</v>
      </c>
      <c r="T97" s="236">
        <v>31278.137422360247</v>
      </c>
      <c r="U97" s="236">
        <v>4</v>
      </c>
      <c r="V97" s="236">
        <v>37827.456338028169</v>
      </c>
      <c r="W97" s="236" t="s">
        <v>1288</v>
      </c>
      <c r="X97" s="236">
        <v>11862.850706713782</v>
      </c>
      <c r="Y97" s="236">
        <v>3</v>
      </c>
      <c r="Z97" s="236">
        <v>44762.49</v>
      </c>
      <c r="AA97" s="236">
        <v>9</v>
      </c>
      <c r="AB97" s="236">
        <v>99064.527049180324</v>
      </c>
      <c r="AC97" s="236">
        <v>4.0909090909090908</v>
      </c>
      <c r="AD97" s="236">
        <v>26397.673756460914</v>
      </c>
      <c r="AE97" s="236">
        <v>4.3636363636363633</v>
      </c>
      <c r="AF97" s="236">
        <v>29784.212085777643</v>
      </c>
      <c r="AG97" s="236">
        <v>5</v>
      </c>
      <c r="AH97" s="236">
        <v>30519.879545454547</v>
      </c>
      <c r="AI97" s="236" t="s">
        <v>1287</v>
      </c>
      <c r="AJ97" s="236">
        <v>44882.175802139034</v>
      </c>
      <c r="AK97" s="236">
        <v>5</v>
      </c>
      <c r="AL97" s="236">
        <v>45285.792491007196</v>
      </c>
      <c r="AM97" s="236">
        <v>58.454545454545453</v>
      </c>
      <c r="AN97" s="236">
        <v>578662.30695496185</v>
      </c>
      <c r="AO97" s="236">
        <v>987991.2215428974</v>
      </c>
      <c r="AP97" s="236">
        <v>4718160</v>
      </c>
      <c r="AQ97" s="251">
        <v>653909.86</v>
      </c>
    </row>
    <row r="98" spans="1:43" x14ac:dyDescent="0.2">
      <c r="A98" s="237"/>
      <c r="B98" s="234" t="s">
        <v>243</v>
      </c>
      <c r="C98" s="235" t="s">
        <v>97</v>
      </c>
      <c r="D98" s="235" t="s">
        <v>548</v>
      </c>
      <c r="E98" s="246">
        <v>50860</v>
      </c>
      <c r="F98" s="236">
        <v>370560.31100773963</v>
      </c>
      <c r="G98" s="236">
        <v>4</v>
      </c>
      <c r="H98" s="236">
        <v>33488.147132169579</v>
      </c>
      <c r="I98" s="236" t="s">
        <v>1290</v>
      </c>
      <c r="J98" s="236">
        <v>24327.440217391304</v>
      </c>
      <c r="K98" s="236" t="s">
        <v>1291</v>
      </c>
      <c r="L98" s="236">
        <v>33910.977272727272</v>
      </c>
      <c r="M98" s="236" t="s">
        <v>1288</v>
      </c>
      <c r="N98" s="236">
        <v>10624.008702531646</v>
      </c>
      <c r="O98" s="236" t="s">
        <v>1288</v>
      </c>
      <c r="P98" s="236">
        <v>12621.002819548872</v>
      </c>
      <c r="Q98" s="236">
        <v>0.5</v>
      </c>
      <c r="R98" s="236">
        <v>9024.6955645161288</v>
      </c>
      <c r="S98" s="236">
        <v>1.5</v>
      </c>
      <c r="T98" s="236">
        <v>31278.137422360247</v>
      </c>
      <c r="U98" s="236">
        <v>4</v>
      </c>
      <c r="V98" s="236">
        <v>37827.456338028169</v>
      </c>
      <c r="W98" s="236" t="s">
        <v>1288</v>
      </c>
      <c r="X98" s="236">
        <v>11862.850706713782</v>
      </c>
      <c r="Y98" s="236">
        <v>3</v>
      </c>
      <c r="Z98" s="236">
        <v>44762.49</v>
      </c>
      <c r="AA98" s="236">
        <v>15</v>
      </c>
      <c r="AB98" s="236">
        <v>165107.54508196723</v>
      </c>
      <c r="AC98" s="236">
        <v>4.5454545454545459</v>
      </c>
      <c r="AD98" s="236">
        <v>29330.748618289908</v>
      </c>
      <c r="AE98" s="236">
        <v>4.8181818181818183</v>
      </c>
      <c r="AF98" s="236">
        <v>32886.73417804615</v>
      </c>
      <c r="AG98" s="236">
        <v>5</v>
      </c>
      <c r="AH98" s="236">
        <v>30519.879545454547</v>
      </c>
      <c r="AI98" s="236" t="s">
        <v>1287</v>
      </c>
      <c r="AJ98" s="236">
        <v>44882.175802139034</v>
      </c>
      <c r="AK98" s="236">
        <v>5</v>
      </c>
      <c r="AL98" s="236">
        <v>45285.792491007196</v>
      </c>
      <c r="AM98" s="236">
        <v>61.363636363636367</v>
      </c>
      <c r="AN98" s="236">
        <v>597740.08189289097</v>
      </c>
      <c r="AO98" s="236">
        <v>968300.39290063072</v>
      </c>
      <c r="AP98" s="236">
        <v>4068800</v>
      </c>
      <c r="AQ98" s="251">
        <v>643914.68999999994</v>
      </c>
    </row>
    <row r="99" spans="1:43" x14ac:dyDescent="0.2">
      <c r="A99" s="237"/>
      <c r="B99" s="234" t="s">
        <v>244</v>
      </c>
      <c r="C99" s="235" t="s">
        <v>98</v>
      </c>
      <c r="D99" s="235" t="s">
        <v>548</v>
      </c>
      <c r="E99" s="246">
        <v>33867</v>
      </c>
      <c r="F99" s="236">
        <v>222368.52623697685</v>
      </c>
      <c r="G99" s="236">
        <v>3</v>
      </c>
      <c r="H99" s="236">
        <v>25116.110349127182</v>
      </c>
      <c r="I99" s="236" t="s">
        <v>1288</v>
      </c>
      <c r="J99" s="236">
        <v>12163.720108695652</v>
      </c>
      <c r="K99" s="236" t="s">
        <v>1289</v>
      </c>
      <c r="L99" s="236">
        <v>25433.232954545456</v>
      </c>
      <c r="M99" s="236" t="s">
        <v>1290</v>
      </c>
      <c r="N99" s="236">
        <v>21248.017405063292</v>
      </c>
      <c r="O99" s="236" t="s">
        <v>1288</v>
      </c>
      <c r="P99" s="236">
        <v>12621.002819548872</v>
      </c>
      <c r="Q99" s="236">
        <v>0.5</v>
      </c>
      <c r="R99" s="236">
        <v>9024.6955645161288</v>
      </c>
      <c r="S99" s="236">
        <v>1.5</v>
      </c>
      <c r="T99" s="236">
        <v>31278.137422360247</v>
      </c>
      <c r="U99" s="236">
        <v>4</v>
      </c>
      <c r="V99" s="236">
        <v>37827.456338028169</v>
      </c>
      <c r="W99" s="236" t="s">
        <v>1288</v>
      </c>
      <c r="X99" s="236">
        <v>11862.850706713782</v>
      </c>
      <c r="Y99" s="236">
        <v>3</v>
      </c>
      <c r="Z99" s="236">
        <v>44762.49</v>
      </c>
      <c r="AA99" s="236">
        <v>12</v>
      </c>
      <c r="AB99" s="236">
        <v>132086.03606557377</v>
      </c>
      <c r="AC99" s="236">
        <v>4.9000000000000004</v>
      </c>
      <c r="AD99" s="236">
        <v>31618.547010516519</v>
      </c>
      <c r="AE99" s="236">
        <v>3.4</v>
      </c>
      <c r="AF99" s="236">
        <v>23206.865250168412</v>
      </c>
      <c r="AG99" s="236">
        <v>5</v>
      </c>
      <c r="AH99" s="236">
        <v>30519.879545454547</v>
      </c>
      <c r="AI99" s="236" t="s">
        <v>1287</v>
      </c>
      <c r="AJ99" s="236">
        <v>44882.175802139034</v>
      </c>
      <c r="AK99" s="236">
        <v>5</v>
      </c>
      <c r="AL99" s="236">
        <v>45285.792491007196</v>
      </c>
      <c r="AM99" s="236">
        <v>55.3</v>
      </c>
      <c r="AN99" s="236">
        <v>538937.00983345823</v>
      </c>
      <c r="AO99" s="236">
        <v>761305.53607043508</v>
      </c>
      <c r="AP99" s="236">
        <v>2709360</v>
      </c>
      <c r="AQ99" s="251">
        <v>511523.27</v>
      </c>
    </row>
    <row r="100" spans="1:43" x14ac:dyDescent="0.2">
      <c r="A100" s="237"/>
      <c r="B100" s="234" t="s">
        <v>245</v>
      </c>
      <c r="C100" s="235" t="s">
        <v>99</v>
      </c>
      <c r="D100" s="235" t="s">
        <v>548</v>
      </c>
      <c r="E100" s="246">
        <v>25433</v>
      </c>
      <c r="F100" s="236">
        <v>187223.66367761648</v>
      </c>
      <c r="G100" s="236">
        <v>3</v>
      </c>
      <c r="H100" s="236">
        <v>25116.110349127182</v>
      </c>
      <c r="I100" s="236" t="s">
        <v>1290</v>
      </c>
      <c r="J100" s="236">
        <v>24327.440217391304</v>
      </c>
      <c r="K100" s="236" t="s">
        <v>1291</v>
      </c>
      <c r="L100" s="236">
        <v>33910.977272727272</v>
      </c>
      <c r="M100" s="236" t="s">
        <v>1288</v>
      </c>
      <c r="N100" s="236">
        <v>10624.008702531646</v>
      </c>
      <c r="O100" s="236" t="s">
        <v>1288</v>
      </c>
      <c r="P100" s="236">
        <v>12621.002819548872</v>
      </c>
      <c r="Q100" s="236">
        <v>2.5</v>
      </c>
      <c r="R100" s="236">
        <v>45123.477822580644</v>
      </c>
      <c r="S100" s="236">
        <v>2.5</v>
      </c>
      <c r="T100" s="236">
        <v>52130.229037267083</v>
      </c>
      <c r="U100" s="236">
        <v>5</v>
      </c>
      <c r="V100" s="236">
        <v>47284.320422535209</v>
      </c>
      <c r="W100" s="236" t="s">
        <v>1288</v>
      </c>
      <c r="X100" s="236">
        <v>11862.850706713782</v>
      </c>
      <c r="Y100" s="236">
        <v>3</v>
      </c>
      <c r="Z100" s="236">
        <v>44762.49</v>
      </c>
      <c r="AA100" s="236">
        <v>12</v>
      </c>
      <c r="AB100" s="236">
        <v>132086.03606557377</v>
      </c>
      <c r="AC100" s="236">
        <v>5</v>
      </c>
      <c r="AD100" s="236">
        <v>32263.823480118896</v>
      </c>
      <c r="AE100" s="236">
        <v>5</v>
      </c>
      <c r="AF100" s="236">
        <v>34127.74301495355</v>
      </c>
      <c r="AG100" s="236">
        <v>5</v>
      </c>
      <c r="AH100" s="236">
        <v>30519.879545454547</v>
      </c>
      <c r="AI100" s="236" t="s">
        <v>1287</v>
      </c>
      <c r="AJ100" s="236">
        <v>44882.175802139034</v>
      </c>
      <c r="AK100" s="236">
        <v>5</v>
      </c>
      <c r="AL100" s="236">
        <v>45285.792491007196</v>
      </c>
      <c r="AM100" s="236">
        <v>62</v>
      </c>
      <c r="AN100" s="236">
        <v>626928.35774966993</v>
      </c>
      <c r="AO100" s="236">
        <v>814152.02142728644</v>
      </c>
      <c r="AP100" s="236">
        <v>2034640</v>
      </c>
      <c r="AQ100" s="251">
        <v>549164.16</v>
      </c>
    </row>
    <row r="101" spans="1:43" x14ac:dyDescent="0.2">
      <c r="A101" s="237"/>
      <c r="B101" s="234" t="s">
        <v>246</v>
      </c>
      <c r="C101" s="235" t="s">
        <v>100</v>
      </c>
      <c r="D101" s="235" t="s">
        <v>548</v>
      </c>
      <c r="E101" s="246">
        <v>9991</v>
      </c>
      <c r="F101" s="236">
        <v>87256.120054958505</v>
      </c>
      <c r="G101" s="236">
        <v>4</v>
      </c>
      <c r="H101" s="236">
        <v>33488.147132169579</v>
      </c>
      <c r="I101" s="236" t="s">
        <v>1289</v>
      </c>
      <c r="J101" s="236">
        <v>36491.16032608696</v>
      </c>
      <c r="K101" s="236" t="s">
        <v>1291</v>
      </c>
      <c r="L101" s="236">
        <v>33910.977272727272</v>
      </c>
      <c r="M101" s="236" t="s">
        <v>1288</v>
      </c>
      <c r="N101" s="236">
        <v>10624.008702531646</v>
      </c>
      <c r="O101" s="236" t="s">
        <v>1288</v>
      </c>
      <c r="P101" s="236">
        <v>12621.002819548872</v>
      </c>
      <c r="Q101" s="236">
        <v>2.5</v>
      </c>
      <c r="R101" s="236">
        <v>45123.477822580644</v>
      </c>
      <c r="S101" s="236">
        <v>2.5</v>
      </c>
      <c r="T101" s="236">
        <v>52130.229037267083</v>
      </c>
      <c r="U101" s="236">
        <v>5</v>
      </c>
      <c r="V101" s="236">
        <v>47284.320422535209</v>
      </c>
      <c r="W101" s="236" t="s">
        <v>1289</v>
      </c>
      <c r="X101" s="236">
        <v>35588.552120141343</v>
      </c>
      <c r="Y101" s="236">
        <v>9</v>
      </c>
      <c r="Z101" s="236">
        <v>134287.47</v>
      </c>
      <c r="AA101" s="236">
        <v>15</v>
      </c>
      <c r="AB101" s="236">
        <v>165107.54508196723</v>
      </c>
      <c r="AC101" s="236">
        <v>4.333333333333333</v>
      </c>
      <c r="AD101" s="236">
        <v>27961.980349436373</v>
      </c>
      <c r="AE101" s="236">
        <v>4.2222222222222223</v>
      </c>
      <c r="AF101" s="236">
        <v>28818.98299040522</v>
      </c>
      <c r="AG101" s="236">
        <v>5</v>
      </c>
      <c r="AH101" s="236">
        <v>30519.879545454547</v>
      </c>
      <c r="AI101" s="236" t="s">
        <v>1287</v>
      </c>
      <c r="AJ101" s="236">
        <v>44882.175802139034</v>
      </c>
      <c r="AK101" s="236">
        <v>5</v>
      </c>
      <c r="AL101" s="236">
        <v>45285.792491007196</v>
      </c>
      <c r="AM101" s="236">
        <v>73.555555555555557</v>
      </c>
      <c r="AN101" s="236">
        <v>784125.70191599813</v>
      </c>
      <c r="AO101" s="236">
        <v>871381.82197095663</v>
      </c>
      <c r="AP101" s="236">
        <v>799280</v>
      </c>
      <c r="AQ101" s="251">
        <v>493754.18</v>
      </c>
    </row>
    <row r="102" spans="1:43" x14ac:dyDescent="0.2">
      <c r="A102" s="237"/>
      <c r="B102" s="234" t="s">
        <v>247</v>
      </c>
      <c r="C102" s="235" t="s">
        <v>101</v>
      </c>
      <c r="D102" s="235" t="s">
        <v>548</v>
      </c>
      <c r="E102" s="246">
        <v>26085</v>
      </c>
      <c r="F102" s="236">
        <v>157954.67193280885</v>
      </c>
      <c r="G102" s="236">
        <v>3</v>
      </c>
      <c r="H102" s="236">
        <v>25116.110349127182</v>
      </c>
      <c r="I102" s="236" t="s">
        <v>1290</v>
      </c>
      <c r="J102" s="236">
        <v>24327.440217391304</v>
      </c>
      <c r="K102" s="236" t="s">
        <v>1289</v>
      </c>
      <c r="L102" s="236">
        <v>25433.232954545456</v>
      </c>
      <c r="M102" s="236" t="s">
        <v>1288</v>
      </c>
      <c r="N102" s="236">
        <v>10624.008702531646</v>
      </c>
      <c r="O102" s="236" t="s">
        <v>1288</v>
      </c>
      <c r="P102" s="236">
        <v>12621.002819548872</v>
      </c>
      <c r="Q102" s="236">
        <v>2.5</v>
      </c>
      <c r="R102" s="236">
        <v>45123.477822580644</v>
      </c>
      <c r="S102" s="236">
        <v>1.5</v>
      </c>
      <c r="T102" s="236">
        <v>31278.137422360247</v>
      </c>
      <c r="U102" s="236">
        <v>2</v>
      </c>
      <c r="V102" s="236">
        <v>18913.728169014084</v>
      </c>
      <c r="W102" s="236" t="s">
        <v>1288</v>
      </c>
      <c r="X102" s="236">
        <v>11862.850706713782</v>
      </c>
      <c r="Y102" s="236">
        <v>3</v>
      </c>
      <c r="Z102" s="236">
        <v>44762.49</v>
      </c>
      <c r="AA102" s="236">
        <v>12</v>
      </c>
      <c r="AB102" s="236">
        <v>132086.03606557377</v>
      </c>
      <c r="AC102" s="236">
        <v>2.2222222222222223</v>
      </c>
      <c r="AD102" s="236">
        <v>14339.477102275065</v>
      </c>
      <c r="AE102" s="236">
        <v>1.7777777777777777</v>
      </c>
      <c r="AF102" s="236">
        <v>12134.30862753904</v>
      </c>
      <c r="AG102" s="236">
        <v>5</v>
      </c>
      <c r="AH102" s="236">
        <v>30519.879545454547</v>
      </c>
      <c r="AI102" s="236" t="s">
        <v>1287</v>
      </c>
      <c r="AJ102" s="236">
        <v>44882.175802139034</v>
      </c>
      <c r="AK102" s="236">
        <v>5</v>
      </c>
      <c r="AL102" s="236">
        <v>45285.792491007196</v>
      </c>
      <c r="AM102" s="236">
        <v>51</v>
      </c>
      <c r="AN102" s="236">
        <v>529310.14879780181</v>
      </c>
      <c r="AO102" s="236">
        <v>687264.82073061087</v>
      </c>
      <c r="AP102" s="236">
        <v>2086800</v>
      </c>
      <c r="AQ102" s="251">
        <v>462578.94</v>
      </c>
    </row>
    <row r="103" spans="1:43" x14ac:dyDescent="0.2">
      <c r="A103" s="237"/>
      <c r="B103" s="234" t="s">
        <v>248</v>
      </c>
      <c r="C103" s="235" t="s">
        <v>102</v>
      </c>
      <c r="D103" s="235" t="s">
        <v>548</v>
      </c>
      <c r="E103" s="246">
        <v>5584</v>
      </c>
      <c r="F103" s="236">
        <v>40443.311024998278</v>
      </c>
      <c r="G103" s="236">
        <v>3</v>
      </c>
      <c r="H103" s="236">
        <v>25116.110349127182</v>
      </c>
      <c r="I103" s="236" t="s">
        <v>1291</v>
      </c>
      <c r="J103" s="236">
        <v>48654.880434782608</v>
      </c>
      <c r="K103" s="236" t="s">
        <v>1291</v>
      </c>
      <c r="L103" s="236">
        <v>33910.977272727272</v>
      </c>
      <c r="M103" s="236" t="s">
        <v>1288</v>
      </c>
      <c r="N103" s="236">
        <v>10624.008702531646</v>
      </c>
      <c r="O103" s="236" t="s">
        <v>1289</v>
      </c>
      <c r="P103" s="236">
        <v>37863.008458646618</v>
      </c>
      <c r="Q103" s="236">
        <v>2.5</v>
      </c>
      <c r="R103" s="236">
        <v>45123.477822580644</v>
      </c>
      <c r="S103" s="236">
        <v>2.5</v>
      </c>
      <c r="T103" s="236">
        <v>52130.229037267083</v>
      </c>
      <c r="U103" s="236">
        <v>2</v>
      </c>
      <c r="V103" s="236">
        <v>18913.728169014084</v>
      </c>
      <c r="W103" s="236" t="s">
        <v>1290</v>
      </c>
      <c r="X103" s="236">
        <v>23725.701413427563</v>
      </c>
      <c r="Y103" s="236">
        <v>3</v>
      </c>
      <c r="Z103" s="236">
        <v>44762.49</v>
      </c>
      <c r="AA103" s="236">
        <v>9</v>
      </c>
      <c r="AB103" s="236">
        <v>99064.527049180324</v>
      </c>
      <c r="AC103" s="236">
        <v>5</v>
      </c>
      <c r="AD103" s="236">
        <v>32263.823480118896</v>
      </c>
      <c r="AE103" s="236">
        <v>5</v>
      </c>
      <c r="AF103" s="236">
        <v>34127.74301495355</v>
      </c>
      <c r="AG103" s="236">
        <v>5</v>
      </c>
      <c r="AH103" s="236">
        <v>30519.879545454547</v>
      </c>
      <c r="AI103" s="236" t="s">
        <v>1287</v>
      </c>
      <c r="AJ103" s="236">
        <v>44882.175802139034</v>
      </c>
      <c r="AK103" s="236">
        <v>5</v>
      </c>
      <c r="AL103" s="236">
        <v>45285.792491007196</v>
      </c>
      <c r="AM103" s="236">
        <v>61</v>
      </c>
      <c r="AN103" s="236">
        <v>626968.55304295814</v>
      </c>
      <c r="AO103" s="236">
        <v>667411.86406795646</v>
      </c>
      <c r="AP103" s="236">
        <v>446720</v>
      </c>
      <c r="AQ103" s="251">
        <v>275960.7</v>
      </c>
    </row>
    <row r="104" spans="1:43" x14ac:dyDescent="0.2">
      <c r="A104" s="237"/>
      <c r="B104" s="234" t="s">
        <v>249</v>
      </c>
      <c r="C104" s="235" t="s">
        <v>103</v>
      </c>
      <c r="D104" s="235" t="s">
        <v>548</v>
      </c>
      <c r="E104" s="246">
        <v>8137</v>
      </c>
      <c r="F104" s="236">
        <v>63764.610360653169</v>
      </c>
      <c r="G104" s="236">
        <v>4</v>
      </c>
      <c r="H104" s="236">
        <v>33488.147132169579</v>
      </c>
      <c r="I104" s="236" t="s">
        <v>1288</v>
      </c>
      <c r="J104" s="236">
        <v>12163.720108695652</v>
      </c>
      <c r="K104" s="236" t="s">
        <v>1291</v>
      </c>
      <c r="L104" s="236">
        <v>33910.977272727272</v>
      </c>
      <c r="M104" s="236" t="s">
        <v>1290</v>
      </c>
      <c r="N104" s="236">
        <v>21248.017405063292</v>
      </c>
      <c r="O104" s="236" t="s">
        <v>1288</v>
      </c>
      <c r="P104" s="236">
        <v>12621.002819548872</v>
      </c>
      <c r="Q104" s="236">
        <v>2.5</v>
      </c>
      <c r="R104" s="236">
        <v>45123.477822580644</v>
      </c>
      <c r="S104" s="236">
        <v>2.5</v>
      </c>
      <c r="T104" s="236">
        <v>52130.229037267083</v>
      </c>
      <c r="U104" s="236">
        <v>5</v>
      </c>
      <c r="V104" s="236">
        <v>47284.320422535209</v>
      </c>
      <c r="W104" s="236" t="s">
        <v>1288</v>
      </c>
      <c r="X104" s="236">
        <v>11862.850706713782</v>
      </c>
      <c r="Y104" s="236">
        <v>3</v>
      </c>
      <c r="Z104" s="236">
        <v>44762.49</v>
      </c>
      <c r="AA104" s="236">
        <v>15</v>
      </c>
      <c r="AB104" s="236">
        <v>165107.54508196723</v>
      </c>
      <c r="AC104" s="236">
        <v>5</v>
      </c>
      <c r="AD104" s="236">
        <v>32263.823480118896</v>
      </c>
      <c r="AE104" s="236">
        <v>5</v>
      </c>
      <c r="AF104" s="236">
        <v>34127.74301495355</v>
      </c>
      <c r="AG104" s="236">
        <v>5</v>
      </c>
      <c r="AH104" s="236">
        <v>30519.879545454547</v>
      </c>
      <c r="AI104" s="236" t="s">
        <v>1287</v>
      </c>
      <c r="AJ104" s="236">
        <v>44882.175802139034</v>
      </c>
      <c r="AK104" s="236">
        <v>5</v>
      </c>
      <c r="AL104" s="236">
        <v>45285.792491007196</v>
      </c>
      <c r="AM104" s="236">
        <v>66</v>
      </c>
      <c r="AN104" s="236">
        <v>666782.19214294176</v>
      </c>
      <c r="AO104" s="236">
        <v>730546.8025035949</v>
      </c>
      <c r="AP104" s="236">
        <v>650960</v>
      </c>
      <c r="AQ104" s="251">
        <v>402129.69</v>
      </c>
    </row>
    <row r="105" spans="1:43" x14ac:dyDescent="0.2">
      <c r="A105" s="237"/>
      <c r="B105" s="234" t="s">
        <v>250</v>
      </c>
      <c r="C105" s="235" t="s">
        <v>104</v>
      </c>
      <c r="D105" s="235" t="s">
        <v>548</v>
      </c>
      <c r="E105" s="246">
        <v>18594</v>
      </c>
      <c r="F105" s="236">
        <v>139270.4307328866</v>
      </c>
      <c r="G105" s="236">
        <v>5</v>
      </c>
      <c r="H105" s="236">
        <v>41860.183915211972</v>
      </c>
      <c r="I105" s="236" t="s">
        <v>1290</v>
      </c>
      <c r="J105" s="236">
        <v>24327.440217391304</v>
      </c>
      <c r="K105" s="236" t="s">
        <v>1291</v>
      </c>
      <c r="L105" s="236">
        <v>33910.977272727272</v>
      </c>
      <c r="M105" s="236" t="s">
        <v>1288</v>
      </c>
      <c r="N105" s="236">
        <v>10624.008702531646</v>
      </c>
      <c r="O105" s="236" t="s">
        <v>1288</v>
      </c>
      <c r="P105" s="236">
        <v>12621.002819548872</v>
      </c>
      <c r="Q105" s="236">
        <v>1.5</v>
      </c>
      <c r="R105" s="236">
        <v>27074.086693548386</v>
      </c>
      <c r="S105" s="236">
        <v>0.5</v>
      </c>
      <c r="T105" s="236">
        <v>10426.045807453416</v>
      </c>
      <c r="U105" s="236">
        <v>5</v>
      </c>
      <c r="V105" s="236">
        <v>47284.320422535209</v>
      </c>
      <c r="W105" s="236" t="s">
        <v>1290</v>
      </c>
      <c r="X105" s="236">
        <v>23725.701413427563</v>
      </c>
      <c r="Y105" s="236">
        <v>3</v>
      </c>
      <c r="Z105" s="236">
        <v>44762.49</v>
      </c>
      <c r="AA105" s="236">
        <v>15</v>
      </c>
      <c r="AB105" s="236">
        <v>165107.54508196723</v>
      </c>
      <c r="AC105" s="236">
        <v>4.916666666666667</v>
      </c>
      <c r="AD105" s="236">
        <v>31726.093088783586</v>
      </c>
      <c r="AE105" s="236">
        <v>3.1666666666666665</v>
      </c>
      <c r="AF105" s="236">
        <v>21614.237242803913</v>
      </c>
      <c r="AG105" s="236">
        <v>5</v>
      </c>
      <c r="AH105" s="236">
        <v>30519.879545454547</v>
      </c>
      <c r="AI105" s="236" t="s">
        <v>1287</v>
      </c>
      <c r="AJ105" s="236">
        <v>44882.175802139034</v>
      </c>
      <c r="AK105" s="236">
        <v>5</v>
      </c>
      <c r="AL105" s="236">
        <v>45285.792491007196</v>
      </c>
      <c r="AM105" s="236">
        <v>63.083333333333336</v>
      </c>
      <c r="AN105" s="236">
        <v>615751.98051653116</v>
      </c>
      <c r="AO105" s="236">
        <v>755022.41124941758</v>
      </c>
      <c r="AP105" s="236">
        <v>1487520</v>
      </c>
      <c r="AQ105" s="251">
        <v>513444.58</v>
      </c>
    </row>
    <row r="106" spans="1:43" x14ac:dyDescent="0.2">
      <c r="A106" s="237"/>
      <c r="B106" s="234" t="s">
        <v>251</v>
      </c>
      <c r="C106" s="235" t="s">
        <v>105</v>
      </c>
      <c r="D106" s="235" t="s">
        <v>548</v>
      </c>
      <c r="E106" s="246">
        <v>43044</v>
      </c>
      <c r="F106" s="236">
        <v>309199.9792307106</v>
      </c>
      <c r="G106" s="236">
        <v>5</v>
      </c>
      <c r="H106" s="236">
        <v>41860.183915211972</v>
      </c>
      <c r="I106" s="236" t="s">
        <v>1290</v>
      </c>
      <c r="J106" s="236">
        <v>24327.440217391304</v>
      </c>
      <c r="K106" s="236" t="s">
        <v>1287</v>
      </c>
      <c r="L106" s="236">
        <v>42388.721590909088</v>
      </c>
      <c r="M106" s="236" t="s">
        <v>1288</v>
      </c>
      <c r="N106" s="236">
        <v>10624.008702531646</v>
      </c>
      <c r="O106" s="236" t="s">
        <v>1288</v>
      </c>
      <c r="P106" s="236">
        <v>12621.002819548872</v>
      </c>
      <c r="Q106" s="236">
        <v>2.5</v>
      </c>
      <c r="R106" s="236">
        <v>45123.477822580644</v>
      </c>
      <c r="S106" s="236">
        <v>0.5</v>
      </c>
      <c r="T106" s="236">
        <v>10426.045807453416</v>
      </c>
      <c r="U106" s="236">
        <v>4</v>
      </c>
      <c r="V106" s="236">
        <v>37827.456338028169</v>
      </c>
      <c r="W106" s="236" t="s">
        <v>1290</v>
      </c>
      <c r="X106" s="236">
        <v>23725.701413427563</v>
      </c>
      <c r="Y106" s="236">
        <v>3</v>
      </c>
      <c r="Z106" s="236">
        <v>44762.49</v>
      </c>
      <c r="AA106" s="236">
        <v>12</v>
      </c>
      <c r="AB106" s="236">
        <v>132086.03606557377</v>
      </c>
      <c r="AC106" s="236">
        <v>5</v>
      </c>
      <c r="AD106" s="236">
        <v>32263.823480118896</v>
      </c>
      <c r="AE106" s="236">
        <v>2.5</v>
      </c>
      <c r="AF106" s="236">
        <v>17063.871507476775</v>
      </c>
      <c r="AG106" s="236">
        <v>5</v>
      </c>
      <c r="AH106" s="236">
        <v>30519.879545454547</v>
      </c>
      <c r="AI106" s="236" t="s">
        <v>1287</v>
      </c>
      <c r="AJ106" s="236">
        <v>44882.175802139034</v>
      </c>
      <c r="AK106" s="236">
        <v>5</v>
      </c>
      <c r="AL106" s="236">
        <v>45285.792491007196</v>
      </c>
      <c r="AM106" s="236">
        <v>60.5</v>
      </c>
      <c r="AN106" s="236">
        <v>595788.10751885292</v>
      </c>
      <c r="AO106" s="236">
        <v>904988.08674956358</v>
      </c>
      <c r="AP106" s="236">
        <v>3443520</v>
      </c>
      <c r="AQ106" s="251">
        <v>604159.73</v>
      </c>
    </row>
    <row r="107" spans="1:43" x14ac:dyDescent="0.2">
      <c r="A107" s="237"/>
      <c r="B107" s="234" t="s">
        <v>252</v>
      </c>
      <c r="C107" s="235" t="s">
        <v>106</v>
      </c>
      <c r="D107" s="235" t="s">
        <v>548</v>
      </c>
      <c r="E107" s="246">
        <v>15192</v>
      </c>
      <c r="F107" s="236">
        <v>108227.50852995217</v>
      </c>
      <c r="G107" s="236">
        <v>4</v>
      </c>
      <c r="H107" s="236">
        <v>33488.147132169579</v>
      </c>
      <c r="I107" s="236" t="s">
        <v>1289</v>
      </c>
      <c r="J107" s="236">
        <v>36491.16032608696</v>
      </c>
      <c r="K107" s="236" t="s">
        <v>1289</v>
      </c>
      <c r="L107" s="236">
        <v>25433.232954545456</v>
      </c>
      <c r="M107" s="236" t="s">
        <v>1289</v>
      </c>
      <c r="N107" s="236">
        <v>31872.026107594938</v>
      </c>
      <c r="O107" s="236" t="s">
        <v>1289</v>
      </c>
      <c r="P107" s="236">
        <v>37863.008458646618</v>
      </c>
      <c r="Q107" s="236">
        <v>0.5</v>
      </c>
      <c r="R107" s="236">
        <v>9024.6955645161288</v>
      </c>
      <c r="S107" s="236">
        <v>1.5</v>
      </c>
      <c r="T107" s="236">
        <v>31278.137422360247</v>
      </c>
      <c r="U107" s="236">
        <v>1</v>
      </c>
      <c r="V107" s="236">
        <v>9456.8640845070422</v>
      </c>
      <c r="W107" s="236" t="s">
        <v>1288</v>
      </c>
      <c r="X107" s="236">
        <v>11862.850706713782</v>
      </c>
      <c r="Y107" s="236">
        <v>3</v>
      </c>
      <c r="Z107" s="236">
        <v>44762.49</v>
      </c>
      <c r="AA107" s="236">
        <v>12</v>
      </c>
      <c r="AB107" s="236">
        <v>132086.03606557377</v>
      </c>
      <c r="AC107" s="236">
        <v>5</v>
      </c>
      <c r="AD107" s="236">
        <v>32263.823480118896</v>
      </c>
      <c r="AE107" s="236">
        <v>5</v>
      </c>
      <c r="AF107" s="236">
        <v>34127.74301495355</v>
      </c>
      <c r="AG107" s="236">
        <v>5</v>
      </c>
      <c r="AH107" s="236">
        <v>30519.879545454547</v>
      </c>
      <c r="AI107" s="236" t="s">
        <v>1287</v>
      </c>
      <c r="AJ107" s="236">
        <v>44882.175802139034</v>
      </c>
      <c r="AK107" s="236">
        <v>5</v>
      </c>
      <c r="AL107" s="236">
        <v>45285.792491007196</v>
      </c>
      <c r="AM107" s="236">
        <v>60</v>
      </c>
      <c r="AN107" s="236">
        <v>590698.06315638777</v>
      </c>
      <c r="AO107" s="236">
        <v>698925.57168633991</v>
      </c>
      <c r="AP107" s="236">
        <v>1215360</v>
      </c>
      <c r="AQ107" s="251">
        <v>476492.11</v>
      </c>
    </row>
    <row r="108" spans="1:43" x14ac:dyDescent="0.2">
      <c r="A108" s="238"/>
      <c r="B108" s="234" t="s">
        <v>253</v>
      </c>
      <c r="C108" s="235" t="s">
        <v>107</v>
      </c>
      <c r="D108" s="235" t="s">
        <v>549</v>
      </c>
      <c r="E108" s="246">
        <v>12844</v>
      </c>
      <c r="F108" s="236">
        <v>77775.342392370978</v>
      </c>
      <c r="G108" s="236">
        <v>1</v>
      </c>
      <c r="H108" s="236">
        <v>8372.0367830423947</v>
      </c>
      <c r="I108" s="236" t="s">
        <v>1288</v>
      </c>
      <c r="J108" s="236">
        <v>12163.720108695652</v>
      </c>
      <c r="K108" s="236" t="s">
        <v>1288</v>
      </c>
      <c r="L108" s="236">
        <v>8477.744318181818</v>
      </c>
      <c r="M108" s="236" t="s">
        <v>1288</v>
      </c>
      <c r="N108" s="236">
        <v>10624.008702531646</v>
      </c>
      <c r="O108" s="236" t="s">
        <v>1288</v>
      </c>
      <c r="P108" s="236">
        <v>12621.002819548872</v>
      </c>
      <c r="Q108" s="236">
        <v>0</v>
      </c>
      <c r="R108" s="236">
        <v>0</v>
      </c>
      <c r="S108" s="236">
        <v>0</v>
      </c>
      <c r="T108" s="236">
        <v>0</v>
      </c>
      <c r="U108" s="236">
        <v>2</v>
      </c>
      <c r="V108" s="236">
        <v>18913.728169014084</v>
      </c>
      <c r="W108" s="236" t="s">
        <v>1288</v>
      </c>
      <c r="X108" s="236">
        <v>11862.850706713782</v>
      </c>
      <c r="Y108" s="236">
        <v>15</v>
      </c>
      <c r="Z108" s="236">
        <v>223812.45</v>
      </c>
      <c r="AA108" s="236">
        <v>3</v>
      </c>
      <c r="AB108" s="236">
        <v>33021.509016393444</v>
      </c>
      <c r="AC108" s="236">
        <v>5</v>
      </c>
      <c r="AD108" s="236">
        <v>32263.823480118896</v>
      </c>
      <c r="AE108" s="236">
        <v>5</v>
      </c>
      <c r="AF108" s="236">
        <v>34127.74301495355</v>
      </c>
      <c r="AG108" s="236">
        <v>5</v>
      </c>
      <c r="AH108" s="236">
        <v>30519.879545454547</v>
      </c>
      <c r="AI108" s="236" t="s">
        <v>1287</v>
      </c>
      <c r="AJ108" s="236">
        <v>44882.175802139034</v>
      </c>
      <c r="AK108" s="236">
        <v>5</v>
      </c>
      <c r="AL108" s="236">
        <v>45285.792491007196</v>
      </c>
      <c r="AM108" s="236">
        <v>51</v>
      </c>
      <c r="AN108" s="236">
        <v>526948.46495779487</v>
      </c>
      <c r="AO108" s="236">
        <v>604723.80735016591</v>
      </c>
      <c r="AP108" s="236">
        <v>1027520</v>
      </c>
      <c r="AQ108" s="251">
        <v>411589.33</v>
      </c>
    </row>
    <row r="109" spans="1:43" x14ac:dyDescent="0.2">
      <c r="A109" s="239" t="s">
        <v>142</v>
      </c>
      <c r="B109" s="234" t="s">
        <v>254</v>
      </c>
      <c r="C109" s="235" t="s">
        <v>108</v>
      </c>
      <c r="D109" s="235" t="s">
        <v>548</v>
      </c>
      <c r="E109" s="246">
        <v>65143</v>
      </c>
      <c r="F109" s="236">
        <v>424809.35613472399</v>
      </c>
      <c r="G109" s="236">
        <v>4</v>
      </c>
      <c r="H109" s="236">
        <v>33488.147132169579</v>
      </c>
      <c r="I109" s="236" t="s">
        <v>1290</v>
      </c>
      <c r="J109" s="236">
        <v>24327.440217391304</v>
      </c>
      <c r="K109" s="236" t="s">
        <v>1291</v>
      </c>
      <c r="L109" s="236">
        <v>33910.977272727272</v>
      </c>
      <c r="M109" s="236" t="s">
        <v>1288</v>
      </c>
      <c r="N109" s="236">
        <v>10624.008702531646</v>
      </c>
      <c r="O109" s="236" t="s">
        <v>1289</v>
      </c>
      <c r="P109" s="236">
        <v>37863.008458646618</v>
      </c>
      <c r="Q109" s="236">
        <v>1.5</v>
      </c>
      <c r="R109" s="236">
        <v>27074.086693548386</v>
      </c>
      <c r="S109" s="236">
        <v>1.5</v>
      </c>
      <c r="T109" s="236">
        <v>31278.137422360247</v>
      </c>
      <c r="U109" s="236">
        <v>1</v>
      </c>
      <c r="V109" s="236">
        <v>9456.8640845070422</v>
      </c>
      <c r="W109" s="236" t="s">
        <v>1290</v>
      </c>
      <c r="X109" s="236">
        <v>23725.701413427563</v>
      </c>
      <c r="Y109" s="236">
        <v>3</v>
      </c>
      <c r="Z109" s="236">
        <v>44762.49</v>
      </c>
      <c r="AA109" s="236">
        <v>9</v>
      </c>
      <c r="AB109" s="236">
        <v>99064.527049180324</v>
      </c>
      <c r="AC109" s="236">
        <v>4.384615384615385</v>
      </c>
      <c r="AD109" s="236">
        <v>28292.89135948888</v>
      </c>
      <c r="AE109" s="236">
        <v>3.5384615384615383</v>
      </c>
      <c r="AF109" s="236">
        <v>24151.94121058251</v>
      </c>
      <c r="AG109" s="236">
        <v>5</v>
      </c>
      <c r="AH109" s="236">
        <v>30519.879545454547</v>
      </c>
      <c r="AI109" s="236" t="s">
        <v>1287</v>
      </c>
      <c r="AJ109" s="236">
        <v>44882.175802139034</v>
      </c>
      <c r="AK109" s="236">
        <v>5</v>
      </c>
      <c r="AL109" s="236">
        <v>45285.792491007196</v>
      </c>
      <c r="AM109" s="236">
        <v>54.923076923076927</v>
      </c>
      <c r="AN109" s="236">
        <v>548708.06885516224</v>
      </c>
      <c r="AO109" s="236">
        <v>973517.424989886</v>
      </c>
      <c r="AP109" s="236">
        <v>5211440</v>
      </c>
      <c r="AQ109" s="251">
        <v>642335.88</v>
      </c>
    </row>
    <row r="110" spans="1:43" x14ac:dyDescent="0.2">
      <c r="A110" s="237"/>
      <c r="B110" s="234" t="s">
        <v>255</v>
      </c>
      <c r="C110" s="235" t="s">
        <v>109</v>
      </c>
      <c r="D110" s="235" t="s">
        <v>548</v>
      </c>
      <c r="E110" s="246">
        <v>14575</v>
      </c>
      <c r="F110" s="236">
        <v>98887.631135688775</v>
      </c>
      <c r="G110" s="236">
        <v>4</v>
      </c>
      <c r="H110" s="236">
        <v>33488.147132169579</v>
      </c>
      <c r="I110" s="236" t="s">
        <v>1289</v>
      </c>
      <c r="J110" s="236">
        <v>36491.16032608696</v>
      </c>
      <c r="K110" s="236" t="s">
        <v>1291</v>
      </c>
      <c r="L110" s="236">
        <v>33910.977272727272</v>
      </c>
      <c r="M110" s="236" t="s">
        <v>1290</v>
      </c>
      <c r="N110" s="236">
        <v>21248.017405063292</v>
      </c>
      <c r="O110" s="236" t="s">
        <v>1288</v>
      </c>
      <c r="P110" s="236">
        <v>12621.002819548872</v>
      </c>
      <c r="Q110" s="236">
        <v>1.5</v>
      </c>
      <c r="R110" s="236">
        <v>27074.086693548386</v>
      </c>
      <c r="S110" s="236">
        <v>1.5</v>
      </c>
      <c r="T110" s="236">
        <v>31278.137422360247</v>
      </c>
      <c r="U110" s="236">
        <v>1</v>
      </c>
      <c r="V110" s="236">
        <v>9456.8640845070422</v>
      </c>
      <c r="W110" s="236" t="s">
        <v>1289</v>
      </c>
      <c r="X110" s="236">
        <v>35588.552120141343</v>
      </c>
      <c r="Y110" s="236">
        <v>3</v>
      </c>
      <c r="Z110" s="236">
        <v>44762.49</v>
      </c>
      <c r="AA110" s="236">
        <v>9</v>
      </c>
      <c r="AB110" s="236">
        <v>99064.527049180324</v>
      </c>
      <c r="AC110" s="236">
        <v>4.8571428571428568</v>
      </c>
      <c r="AD110" s="236">
        <v>31341.999952115497</v>
      </c>
      <c r="AE110" s="236">
        <v>4.2857142857142856</v>
      </c>
      <c r="AF110" s="236">
        <v>29252.351155674471</v>
      </c>
      <c r="AG110" s="236">
        <v>5</v>
      </c>
      <c r="AH110" s="236">
        <v>30519.879545454547</v>
      </c>
      <c r="AI110" s="236" t="s">
        <v>1287</v>
      </c>
      <c r="AJ110" s="236">
        <v>44882.175802139034</v>
      </c>
      <c r="AK110" s="236">
        <v>5</v>
      </c>
      <c r="AL110" s="236">
        <v>45285.792491007196</v>
      </c>
      <c r="AM110" s="236">
        <v>57.142857142857139</v>
      </c>
      <c r="AN110" s="236">
        <v>566266.16127172415</v>
      </c>
      <c r="AO110" s="236">
        <v>665153.79240741266</v>
      </c>
      <c r="AP110" s="236">
        <v>1166000</v>
      </c>
      <c r="AQ110" s="251">
        <v>453499.56</v>
      </c>
    </row>
    <row r="111" spans="1:43" x14ac:dyDescent="0.2">
      <c r="A111" s="237"/>
      <c r="B111" s="234" t="s">
        <v>256</v>
      </c>
      <c r="C111" s="235" t="s">
        <v>110</v>
      </c>
      <c r="D111" s="235" t="s">
        <v>548</v>
      </c>
      <c r="E111" s="246">
        <v>45110</v>
      </c>
      <c r="F111" s="236">
        <v>251198.55018976008</v>
      </c>
      <c r="G111" s="236">
        <v>5</v>
      </c>
      <c r="H111" s="236">
        <v>41860.183915211972</v>
      </c>
      <c r="I111" s="236" t="s">
        <v>1290</v>
      </c>
      <c r="J111" s="236">
        <v>24327.440217391304</v>
      </c>
      <c r="K111" s="236" t="s">
        <v>1291</v>
      </c>
      <c r="L111" s="236">
        <v>33910.977272727272</v>
      </c>
      <c r="M111" s="236" t="s">
        <v>1288</v>
      </c>
      <c r="N111" s="236">
        <v>10624.008702531646</v>
      </c>
      <c r="O111" s="236" t="s">
        <v>1290</v>
      </c>
      <c r="P111" s="236">
        <v>25242.005639097744</v>
      </c>
      <c r="Q111" s="236">
        <v>1.5</v>
      </c>
      <c r="R111" s="236">
        <v>27074.086693548386</v>
      </c>
      <c r="S111" s="236">
        <v>0</v>
      </c>
      <c r="T111" s="236">
        <v>0</v>
      </c>
      <c r="U111" s="236">
        <v>1</v>
      </c>
      <c r="V111" s="236">
        <v>9456.8640845070422</v>
      </c>
      <c r="W111" s="236" t="s">
        <v>1288</v>
      </c>
      <c r="X111" s="236">
        <v>11862.850706713782</v>
      </c>
      <c r="Y111" s="236">
        <v>3</v>
      </c>
      <c r="Z111" s="236">
        <v>44762.49</v>
      </c>
      <c r="AA111" s="236">
        <v>3</v>
      </c>
      <c r="AB111" s="236">
        <v>33021.509016393444</v>
      </c>
      <c r="AC111" s="236">
        <v>3.9</v>
      </c>
      <c r="AD111" s="236">
        <v>25165.782314492739</v>
      </c>
      <c r="AE111" s="236">
        <v>4.5</v>
      </c>
      <c r="AF111" s="236">
        <v>30714.968713458195</v>
      </c>
      <c r="AG111" s="236">
        <v>5</v>
      </c>
      <c r="AH111" s="236">
        <v>30519.879545454547</v>
      </c>
      <c r="AI111" s="236" t="s">
        <v>1287</v>
      </c>
      <c r="AJ111" s="236">
        <v>44882.175802139034</v>
      </c>
      <c r="AK111" s="236">
        <v>5</v>
      </c>
      <c r="AL111" s="236">
        <v>45285.792491007196</v>
      </c>
      <c r="AM111" s="236">
        <v>46.9</v>
      </c>
      <c r="AN111" s="236">
        <v>438711.01511467434</v>
      </c>
      <c r="AO111" s="236">
        <v>689909.56530443428</v>
      </c>
      <c r="AP111" s="236">
        <v>3608800</v>
      </c>
      <c r="AQ111" s="251">
        <v>461156.06</v>
      </c>
    </row>
    <row r="112" spans="1:43" x14ac:dyDescent="0.2">
      <c r="A112" s="237"/>
      <c r="B112" s="234" t="s">
        <v>257</v>
      </c>
      <c r="C112" s="235" t="s">
        <v>111</v>
      </c>
      <c r="D112" s="235" t="s">
        <v>548</v>
      </c>
      <c r="E112" s="246">
        <v>28891</v>
      </c>
      <c r="F112" s="236">
        <v>177947.60315319768</v>
      </c>
      <c r="G112" s="236">
        <v>4</v>
      </c>
      <c r="H112" s="236">
        <v>33488.147132169579</v>
      </c>
      <c r="I112" s="236" t="s">
        <v>1290</v>
      </c>
      <c r="J112" s="236">
        <v>24327.440217391304</v>
      </c>
      <c r="K112" s="236" t="s">
        <v>1289</v>
      </c>
      <c r="L112" s="236">
        <v>25433.232954545456</v>
      </c>
      <c r="M112" s="236" t="s">
        <v>1288</v>
      </c>
      <c r="N112" s="236">
        <v>10624.008702531646</v>
      </c>
      <c r="O112" s="236" t="s">
        <v>1288</v>
      </c>
      <c r="P112" s="236">
        <v>12621.002819548872</v>
      </c>
      <c r="Q112" s="236">
        <v>0</v>
      </c>
      <c r="R112" s="236">
        <v>0</v>
      </c>
      <c r="S112" s="236">
        <v>0</v>
      </c>
      <c r="T112" s="236">
        <v>0</v>
      </c>
      <c r="U112" s="236">
        <v>1</v>
      </c>
      <c r="V112" s="236">
        <v>9456.8640845070422</v>
      </c>
      <c r="W112" s="236" t="s">
        <v>1291</v>
      </c>
      <c r="X112" s="236">
        <v>47451.402826855126</v>
      </c>
      <c r="Y112" s="236">
        <v>3</v>
      </c>
      <c r="Z112" s="236">
        <v>44762.49</v>
      </c>
      <c r="AA112" s="236">
        <v>9</v>
      </c>
      <c r="AB112" s="236">
        <v>99064.527049180324</v>
      </c>
      <c r="AC112" s="236">
        <v>4.25</v>
      </c>
      <c r="AD112" s="236">
        <v>27424.249958101063</v>
      </c>
      <c r="AE112" s="236">
        <v>4.625</v>
      </c>
      <c r="AF112" s="236">
        <v>31568.162288832031</v>
      </c>
      <c r="AG112" s="236">
        <v>5</v>
      </c>
      <c r="AH112" s="236">
        <v>30519.879545454547</v>
      </c>
      <c r="AI112" s="236" t="s">
        <v>1287</v>
      </c>
      <c r="AJ112" s="236">
        <v>44882.175802139034</v>
      </c>
      <c r="AK112" s="236">
        <v>5</v>
      </c>
      <c r="AL112" s="236">
        <v>45285.792491007196</v>
      </c>
      <c r="AM112" s="236">
        <v>51.875</v>
      </c>
      <c r="AN112" s="236">
        <v>486909.37587226322</v>
      </c>
      <c r="AO112" s="236">
        <v>664856.9790254609</v>
      </c>
      <c r="AP112" s="236">
        <v>2311280</v>
      </c>
      <c r="AQ112" s="251">
        <v>449388.86</v>
      </c>
    </row>
    <row r="113" spans="1:43" x14ac:dyDescent="0.2">
      <c r="A113" s="237"/>
      <c r="B113" s="234" t="s">
        <v>258</v>
      </c>
      <c r="C113" s="235" t="s">
        <v>112</v>
      </c>
      <c r="D113" s="235" t="s">
        <v>549</v>
      </c>
      <c r="E113" s="246">
        <v>4604</v>
      </c>
      <c r="F113" s="236">
        <v>29518.924719899278</v>
      </c>
      <c r="G113" s="236">
        <v>1</v>
      </c>
      <c r="H113" s="236">
        <v>8372.0367830423947</v>
      </c>
      <c r="I113" s="236" t="s">
        <v>1288</v>
      </c>
      <c r="J113" s="236">
        <v>12163.720108695652</v>
      </c>
      <c r="K113" s="236" t="s">
        <v>1288</v>
      </c>
      <c r="L113" s="236">
        <v>8477.744318181818</v>
      </c>
      <c r="M113" s="236" t="s">
        <v>1288</v>
      </c>
      <c r="N113" s="236">
        <v>10624.008702531646</v>
      </c>
      <c r="O113" s="236" t="s">
        <v>1287</v>
      </c>
      <c r="P113" s="236">
        <v>63105.014097744359</v>
      </c>
      <c r="Q113" s="236">
        <v>0</v>
      </c>
      <c r="R113" s="236">
        <v>0</v>
      </c>
      <c r="S113" s="236">
        <v>0</v>
      </c>
      <c r="T113" s="236">
        <v>0</v>
      </c>
      <c r="U113" s="236">
        <v>1</v>
      </c>
      <c r="V113" s="236">
        <v>9456.8640845070422</v>
      </c>
      <c r="W113" s="236" t="s">
        <v>1288</v>
      </c>
      <c r="X113" s="236">
        <v>11862.850706713782</v>
      </c>
      <c r="Y113" s="236">
        <v>15</v>
      </c>
      <c r="Z113" s="236">
        <v>223812.45</v>
      </c>
      <c r="AA113" s="236">
        <v>3</v>
      </c>
      <c r="AB113" s="236">
        <v>33021.509016393444</v>
      </c>
      <c r="AC113" s="236">
        <v>5</v>
      </c>
      <c r="AD113" s="236">
        <v>32263.823480118896</v>
      </c>
      <c r="AE113" s="236">
        <v>5</v>
      </c>
      <c r="AF113" s="236">
        <v>34127.74301495355</v>
      </c>
      <c r="AG113" s="236">
        <v>5</v>
      </c>
      <c r="AH113" s="236">
        <v>30519.879545454547</v>
      </c>
      <c r="AI113" s="236" t="s">
        <v>1287</v>
      </c>
      <c r="AJ113" s="236">
        <v>44882.175802139034</v>
      </c>
      <c r="AK113" s="236">
        <v>5</v>
      </c>
      <c r="AL113" s="236">
        <v>45285.792491007196</v>
      </c>
      <c r="AM113" s="236">
        <v>54</v>
      </c>
      <c r="AN113" s="236">
        <v>567975.61215148342</v>
      </c>
      <c r="AO113" s="236">
        <v>597494.53687138262</v>
      </c>
      <c r="AP113" s="236">
        <v>368320</v>
      </c>
      <c r="AQ113" s="251">
        <v>227529.2</v>
      </c>
    </row>
    <row r="114" spans="1:43" x14ac:dyDescent="0.2">
      <c r="A114" s="238"/>
      <c r="B114" s="234" t="s">
        <v>259</v>
      </c>
      <c r="C114" s="235" t="s">
        <v>113</v>
      </c>
      <c r="D114" s="235" t="s">
        <v>549</v>
      </c>
      <c r="E114" s="246">
        <v>16980</v>
      </c>
      <c r="F114" s="236">
        <v>91227.910568551553</v>
      </c>
      <c r="G114" s="236">
        <v>3</v>
      </c>
      <c r="H114" s="236">
        <v>25116.110349127182</v>
      </c>
      <c r="I114" s="236" t="s">
        <v>1288</v>
      </c>
      <c r="J114" s="236">
        <v>12163.720108695652</v>
      </c>
      <c r="K114" s="236" t="s">
        <v>1289</v>
      </c>
      <c r="L114" s="236">
        <v>25433.232954545456</v>
      </c>
      <c r="M114" s="236" t="s">
        <v>1290</v>
      </c>
      <c r="N114" s="236">
        <v>21248.017405063292</v>
      </c>
      <c r="O114" s="236" t="s">
        <v>1289</v>
      </c>
      <c r="P114" s="236">
        <v>37863.008458646618</v>
      </c>
      <c r="Q114" s="236">
        <v>0.5</v>
      </c>
      <c r="R114" s="236">
        <v>9024.6955645161288</v>
      </c>
      <c r="S114" s="236">
        <v>0.5</v>
      </c>
      <c r="T114" s="236">
        <v>10426.045807453416</v>
      </c>
      <c r="U114" s="236">
        <v>5</v>
      </c>
      <c r="V114" s="236">
        <v>47284.320422535209</v>
      </c>
      <c r="W114" s="236" t="s">
        <v>1288</v>
      </c>
      <c r="X114" s="236">
        <v>11862.850706713782</v>
      </c>
      <c r="Y114" s="236">
        <v>3</v>
      </c>
      <c r="Z114" s="236">
        <v>44762.49</v>
      </c>
      <c r="AA114" s="236">
        <v>3</v>
      </c>
      <c r="AB114" s="236">
        <v>33021.509016393444</v>
      </c>
      <c r="AC114" s="236">
        <v>2.5</v>
      </c>
      <c r="AD114" s="236">
        <v>16131.911740059448</v>
      </c>
      <c r="AE114" s="236">
        <v>2.75</v>
      </c>
      <c r="AF114" s="236">
        <v>18770.258658224451</v>
      </c>
      <c r="AG114" s="236">
        <v>5</v>
      </c>
      <c r="AH114" s="236">
        <v>30519.879545454547</v>
      </c>
      <c r="AI114" s="236" t="s">
        <v>1287</v>
      </c>
      <c r="AJ114" s="236">
        <v>44882.175802139034</v>
      </c>
      <c r="AK114" s="236">
        <v>5</v>
      </c>
      <c r="AL114" s="236">
        <v>45285.792491007196</v>
      </c>
      <c r="AM114" s="236">
        <v>45.25</v>
      </c>
      <c r="AN114" s="236">
        <v>433796.01903057483</v>
      </c>
      <c r="AO114" s="236">
        <v>525023.92959912645</v>
      </c>
      <c r="AP114" s="236">
        <v>1358400</v>
      </c>
      <c r="AQ114" s="251">
        <v>358068.05</v>
      </c>
    </row>
    <row r="115" spans="1:43" x14ac:dyDescent="0.2">
      <c r="A115" s="285" t="s">
        <v>278</v>
      </c>
      <c r="B115" s="286"/>
      <c r="C115" s="286"/>
      <c r="D115" s="287"/>
      <c r="E115" s="247">
        <f>SUM(E4:E114)</f>
        <v>3416780</v>
      </c>
      <c r="F115" s="247">
        <f t="shared" ref="F115:AQ115" si="0">SUM(F4:F114)</f>
        <v>22334198.669534728</v>
      </c>
      <c r="G115" s="247">
        <f t="shared" si="0"/>
        <v>398</v>
      </c>
      <c r="H115" s="247">
        <f t="shared" si="0"/>
        <v>3332070.6396508692</v>
      </c>
      <c r="I115" s="247">
        <f t="shared" si="0"/>
        <v>0</v>
      </c>
      <c r="J115" s="247">
        <f t="shared" si="0"/>
        <v>3223385.8288043477</v>
      </c>
      <c r="K115" s="247">
        <f t="shared" si="0"/>
        <v>0</v>
      </c>
      <c r="L115" s="247">
        <f t="shared" si="0"/>
        <v>3331753.5170454513</v>
      </c>
      <c r="M115" s="247">
        <f t="shared" si="0"/>
        <v>0</v>
      </c>
      <c r="N115" s="247">
        <f t="shared" si="0"/>
        <v>3272194.6803797428</v>
      </c>
      <c r="O115" s="247">
        <f t="shared" si="0"/>
        <v>0</v>
      </c>
      <c r="P115" s="247">
        <f t="shared" si="0"/>
        <v>3230976.7218045066</v>
      </c>
      <c r="Q115" s="247">
        <f t="shared" si="0"/>
        <v>90.5</v>
      </c>
      <c r="R115" s="247">
        <f t="shared" si="0"/>
        <v>1633469.8971774182</v>
      </c>
      <c r="S115" s="247">
        <f t="shared" si="0"/>
        <v>77.5</v>
      </c>
      <c r="T115" s="247">
        <f t="shared" si="0"/>
        <v>1616037.100155279</v>
      </c>
      <c r="U115" s="247">
        <f t="shared" si="0"/>
        <v>348</v>
      </c>
      <c r="V115" s="247">
        <f t="shared" si="0"/>
        <v>3290988.7014084519</v>
      </c>
      <c r="W115" s="247">
        <f t="shared" si="0"/>
        <v>0</v>
      </c>
      <c r="X115" s="247">
        <f t="shared" si="0"/>
        <v>3321598.1978798546</v>
      </c>
      <c r="Y115" s="247">
        <f t="shared" si="0"/>
        <v>642</v>
      </c>
      <c r="Z115" s="247">
        <f t="shared" si="0"/>
        <v>9579172.860000018</v>
      </c>
      <c r="AA115" s="247">
        <f t="shared" si="0"/>
        <v>906</v>
      </c>
      <c r="AB115" s="247">
        <f t="shared" si="0"/>
        <v>9972495.7229508124</v>
      </c>
      <c r="AC115" s="247">
        <f t="shared" si="0"/>
        <v>505.77106335811567</v>
      </c>
      <c r="AD115" s="247">
        <f t="shared" si="0"/>
        <v>3263621.6619076589</v>
      </c>
      <c r="AE115" s="247">
        <f t="shared" si="0"/>
        <v>478.18929177292335</v>
      </c>
      <c r="AF115" s="247">
        <f t="shared" si="0"/>
        <v>3263904.2524257936</v>
      </c>
      <c r="AG115" s="247">
        <f t="shared" si="0"/>
        <v>535</v>
      </c>
      <c r="AH115" s="247">
        <f t="shared" si="0"/>
        <v>3265627.1113636331</v>
      </c>
      <c r="AI115" s="247">
        <f t="shared" si="0"/>
        <v>0</v>
      </c>
      <c r="AJ115" s="247">
        <f t="shared" si="0"/>
        <v>4901133.5975935804</v>
      </c>
      <c r="AK115" s="247">
        <f t="shared" si="0"/>
        <v>541</v>
      </c>
      <c r="AL115" s="247">
        <f t="shared" si="0"/>
        <v>4899922.7475269819</v>
      </c>
      <c r="AM115" s="247">
        <f t="shared" si="0"/>
        <v>6569.9603551310374</v>
      </c>
      <c r="AN115" s="247">
        <f t="shared" si="0"/>
        <v>65398353.238074414</v>
      </c>
      <c r="AO115" s="247">
        <f t="shared" si="0"/>
        <v>87732551.90760915</v>
      </c>
      <c r="AP115" s="247">
        <f t="shared" si="0"/>
        <v>273342400</v>
      </c>
      <c r="AQ115" s="252">
        <f t="shared" si="0"/>
        <v>54959087.969999969</v>
      </c>
    </row>
    <row r="116" spans="1:43" x14ac:dyDescent="0.2">
      <c r="AM116" s="233">
        <v>90</v>
      </c>
    </row>
  </sheetData>
  <mergeCells count="1">
    <mergeCell ref="A115:D11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0A77-AA54-4099-9C1E-F9AE514AF888}">
  <sheetPr>
    <tabColor rgb="FFFF0000"/>
  </sheetPr>
  <dimension ref="A1:E21"/>
  <sheetViews>
    <sheetView zoomScale="90" zoomScaleNormal="90" workbookViewId="0">
      <selection activeCell="H7" sqref="H7"/>
    </sheetView>
  </sheetViews>
  <sheetFormatPr defaultRowHeight="21" x14ac:dyDescent="0.2"/>
  <cols>
    <col min="1" max="1" width="33" style="233" customWidth="1"/>
    <col min="2" max="2" width="14.5703125" style="244" bestFit="1" customWidth="1"/>
    <col min="3" max="3" width="15.7109375" style="243" bestFit="1" customWidth="1"/>
    <col min="4" max="5" width="16.42578125" style="233" customWidth="1"/>
    <col min="6" max="16384" width="9.140625" style="233"/>
  </cols>
  <sheetData>
    <row r="1" spans="1:5" ht="26.25" x14ac:dyDescent="0.2">
      <c r="A1" s="248" t="s">
        <v>1307</v>
      </c>
    </row>
    <row r="2" spans="1:5" ht="26.25" x14ac:dyDescent="0.2">
      <c r="A2" s="248" t="s">
        <v>1303</v>
      </c>
    </row>
    <row r="3" spans="1:5" ht="26.25" x14ac:dyDescent="0.2">
      <c r="A3" s="248"/>
    </row>
    <row r="4" spans="1:5" s="101" customFormat="1" ht="128.25" customHeight="1" x14ac:dyDescent="0.2">
      <c r="A4" s="253" t="s">
        <v>144</v>
      </c>
      <c r="B4" s="245" t="s">
        <v>1282</v>
      </c>
      <c r="C4" s="255" t="s">
        <v>1305</v>
      </c>
      <c r="D4" s="260" t="s">
        <v>1304</v>
      </c>
      <c r="E4" s="262" t="s">
        <v>1306</v>
      </c>
    </row>
    <row r="5" spans="1:5" x14ac:dyDescent="0.2">
      <c r="A5" s="235" t="s">
        <v>53</v>
      </c>
      <c r="B5" s="258">
        <v>116392</v>
      </c>
      <c r="C5" s="256">
        <v>775515.53</v>
      </c>
      <c r="D5" s="261">
        <v>479874.46</v>
      </c>
      <c r="E5" s="263">
        <f>C5+D5</f>
        <v>1255389.99</v>
      </c>
    </row>
    <row r="6" spans="1:5" x14ac:dyDescent="0.2">
      <c r="A6" s="235" t="s">
        <v>54</v>
      </c>
      <c r="B6" s="258">
        <v>59581</v>
      </c>
      <c r="C6" s="256">
        <v>513992.84</v>
      </c>
      <c r="D6" s="261">
        <v>318049.12</v>
      </c>
      <c r="E6" s="263">
        <f t="shared" ref="E6:E21" si="0">C6+D6</f>
        <v>832041.96</v>
      </c>
    </row>
    <row r="7" spans="1:5" x14ac:dyDescent="0.2">
      <c r="A7" s="235" t="s">
        <v>55</v>
      </c>
      <c r="B7" s="258">
        <v>29187</v>
      </c>
      <c r="C7" s="256">
        <v>520145.88</v>
      </c>
      <c r="D7" s="261">
        <v>321856.5</v>
      </c>
      <c r="E7" s="263">
        <f t="shared" si="0"/>
        <v>842002.38</v>
      </c>
    </row>
    <row r="8" spans="1:5" x14ac:dyDescent="0.2">
      <c r="A8" s="235" t="s">
        <v>56</v>
      </c>
      <c r="B8" s="258">
        <v>25162</v>
      </c>
      <c r="C8" s="256">
        <v>497847.8</v>
      </c>
      <c r="D8" s="261">
        <v>308058.87</v>
      </c>
      <c r="E8" s="263">
        <f t="shared" si="0"/>
        <v>805906.66999999993</v>
      </c>
    </row>
    <row r="9" spans="1:5" x14ac:dyDescent="0.2">
      <c r="A9" s="235" t="s">
        <v>57</v>
      </c>
      <c r="B9" s="258">
        <v>19747</v>
      </c>
      <c r="C9" s="256">
        <v>466583.02</v>
      </c>
      <c r="D9" s="261">
        <v>288712.82</v>
      </c>
      <c r="E9" s="263">
        <f t="shared" si="0"/>
        <v>755295.84000000008</v>
      </c>
    </row>
    <row r="10" spans="1:5" x14ac:dyDescent="0.2">
      <c r="A10" s="235" t="s">
        <v>58</v>
      </c>
      <c r="B10" s="258">
        <v>17905</v>
      </c>
      <c r="C10" s="256">
        <v>435192.8</v>
      </c>
      <c r="D10" s="261">
        <v>269289.14</v>
      </c>
      <c r="E10" s="263">
        <f t="shared" si="0"/>
        <v>704481.94</v>
      </c>
    </row>
    <row r="11" spans="1:5" x14ac:dyDescent="0.2">
      <c r="A11" s="235" t="s">
        <v>59</v>
      </c>
      <c r="B11" s="258">
        <v>54197</v>
      </c>
      <c r="C11" s="256">
        <v>544872.84</v>
      </c>
      <c r="D11" s="261">
        <v>337157.08</v>
      </c>
      <c r="E11" s="263">
        <f t="shared" si="0"/>
        <v>882029.91999999993</v>
      </c>
    </row>
    <row r="12" spans="1:5" x14ac:dyDescent="0.2">
      <c r="A12" s="235" t="s">
        <v>60</v>
      </c>
      <c r="B12" s="258">
        <v>23009</v>
      </c>
      <c r="C12" s="256">
        <v>459797.05</v>
      </c>
      <c r="D12" s="261">
        <v>284513.78999999998</v>
      </c>
      <c r="E12" s="263">
        <f t="shared" si="0"/>
        <v>744310.84</v>
      </c>
    </row>
    <row r="13" spans="1:5" x14ac:dyDescent="0.2">
      <c r="A13" s="235" t="s">
        <v>61</v>
      </c>
      <c r="B13" s="258">
        <v>26511</v>
      </c>
      <c r="C13" s="256">
        <v>431452.76</v>
      </c>
      <c r="D13" s="261">
        <v>266974.87</v>
      </c>
      <c r="E13" s="263">
        <f t="shared" si="0"/>
        <v>698427.63</v>
      </c>
    </row>
    <row r="14" spans="1:5" x14ac:dyDescent="0.2">
      <c r="A14" s="235" t="s">
        <v>62</v>
      </c>
      <c r="B14" s="258">
        <v>21594</v>
      </c>
      <c r="C14" s="256">
        <v>497478.95</v>
      </c>
      <c r="D14" s="261">
        <v>307830.63</v>
      </c>
      <c r="E14" s="263">
        <f t="shared" si="0"/>
        <v>805309.58000000007</v>
      </c>
    </row>
    <row r="15" spans="1:5" x14ac:dyDescent="0.2">
      <c r="A15" s="235" t="s">
        <v>63</v>
      </c>
      <c r="B15" s="258">
        <v>23411</v>
      </c>
      <c r="C15" s="256">
        <v>440108.95</v>
      </c>
      <c r="D15" s="261">
        <v>272331.15999999997</v>
      </c>
      <c r="E15" s="263">
        <f t="shared" si="0"/>
        <v>712440.11</v>
      </c>
    </row>
    <row r="16" spans="1:5" x14ac:dyDescent="0.2">
      <c r="A16" s="235" t="s">
        <v>64</v>
      </c>
      <c r="B16" s="258">
        <v>42051</v>
      </c>
      <c r="C16" s="256">
        <v>498533.59</v>
      </c>
      <c r="D16" s="261">
        <v>308483.23</v>
      </c>
      <c r="E16" s="263">
        <f t="shared" si="0"/>
        <v>807016.82000000007</v>
      </c>
    </row>
    <row r="17" spans="1:5" x14ac:dyDescent="0.2">
      <c r="A17" s="235" t="s">
        <v>65</v>
      </c>
      <c r="B17" s="258">
        <v>11216</v>
      </c>
      <c r="C17" s="256">
        <v>458790.72</v>
      </c>
      <c r="D17" s="261">
        <v>283891.09000000003</v>
      </c>
      <c r="E17" s="263">
        <f t="shared" si="0"/>
        <v>742681.81</v>
      </c>
    </row>
    <row r="18" spans="1:5" x14ac:dyDescent="0.2">
      <c r="A18" s="235" t="s">
        <v>66</v>
      </c>
      <c r="B18" s="258">
        <v>30142</v>
      </c>
      <c r="C18" s="256">
        <v>429236.24</v>
      </c>
      <c r="D18" s="261">
        <v>265603.33</v>
      </c>
      <c r="E18" s="263">
        <f t="shared" si="0"/>
        <v>694839.57000000007</v>
      </c>
    </row>
    <row r="19" spans="1:5" x14ac:dyDescent="0.2">
      <c r="A19" s="235" t="s">
        <v>67</v>
      </c>
      <c r="B19" s="258">
        <v>14235</v>
      </c>
      <c r="C19" s="256">
        <v>518095.33</v>
      </c>
      <c r="D19" s="261">
        <v>320587.67</v>
      </c>
      <c r="E19" s="263">
        <f t="shared" si="0"/>
        <v>838683</v>
      </c>
    </row>
    <row r="20" spans="1:5" x14ac:dyDescent="0.2">
      <c r="A20" s="235" t="s">
        <v>68</v>
      </c>
      <c r="B20" s="258">
        <v>5825</v>
      </c>
      <c r="C20" s="256">
        <v>287870.89</v>
      </c>
      <c r="D20" s="261">
        <v>178129.11</v>
      </c>
      <c r="E20" s="263">
        <f t="shared" si="0"/>
        <v>466000</v>
      </c>
    </row>
    <row r="21" spans="1:5" x14ac:dyDescent="0.2">
      <c r="A21" s="254"/>
      <c r="B21" s="247">
        <f>SUM(B5:B20)</f>
        <v>520165</v>
      </c>
      <c r="C21" s="257">
        <f>SUM(C5:C20)</f>
        <v>7775515.1899999995</v>
      </c>
      <c r="D21" s="256">
        <f>SUM(D5:D20)</f>
        <v>4811342.87</v>
      </c>
      <c r="E21" s="263">
        <f t="shared" si="0"/>
        <v>12586858.059999999</v>
      </c>
    </row>
  </sheetData>
  <printOptions horizontalCentered="1"/>
  <pageMargins left="0.98425196850393704" right="0.11811023622047245" top="0.98425196850393704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Q116"/>
  <sheetViews>
    <sheetView zoomScale="87" zoomScaleNormal="87" workbookViewId="0">
      <selection activeCell="A3" sqref="A3:AQ3"/>
    </sheetView>
  </sheetViews>
  <sheetFormatPr defaultRowHeight="21" x14ac:dyDescent="0.2"/>
  <cols>
    <col min="1" max="1" width="12.140625" style="233" customWidth="1"/>
    <col min="2" max="2" width="11.28515625" style="37" customWidth="1"/>
    <col min="3" max="3" width="54.42578125" style="233" customWidth="1"/>
    <col min="4" max="4" width="14.42578125" style="233" customWidth="1"/>
    <col min="5" max="5" width="14.5703125" style="244" bestFit="1" customWidth="1"/>
    <col min="6" max="6" width="17.28515625" style="233" customWidth="1"/>
    <col min="7" max="39" width="0" style="233" hidden="1" customWidth="1"/>
    <col min="40" max="41" width="15.7109375" style="233" bestFit="1" customWidth="1"/>
    <col min="42" max="42" width="16.85546875" style="233" bestFit="1" customWidth="1"/>
    <col min="43" max="43" width="15.7109375" style="243" bestFit="1" customWidth="1"/>
    <col min="44" max="16384" width="9.140625" style="233"/>
  </cols>
  <sheetData>
    <row r="1" spans="1:43" ht="26.25" x14ac:dyDescent="0.2">
      <c r="A1" s="248" t="s">
        <v>1301</v>
      </c>
    </row>
    <row r="3" spans="1:43" s="101" customFormat="1" ht="128.25" customHeight="1" x14ac:dyDescent="0.2">
      <c r="A3" s="232" t="s">
        <v>134</v>
      </c>
      <c r="B3" s="232" t="s">
        <v>143</v>
      </c>
      <c r="C3" s="232" t="s">
        <v>144</v>
      </c>
      <c r="D3" s="242" t="s">
        <v>547</v>
      </c>
      <c r="E3" s="245" t="s">
        <v>1282</v>
      </c>
      <c r="F3" s="242" t="s">
        <v>1300</v>
      </c>
      <c r="G3" s="242" t="s">
        <v>260</v>
      </c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 t="s">
        <v>546</v>
      </c>
      <c r="AN3" s="242" t="s">
        <v>1285</v>
      </c>
      <c r="AO3" s="242" t="s">
        <v>1286</v>
      </c>
      <c r="AP3" s="242" t="s">
        <v>1278</v>
      </c>
      <c r="AQ3" s="250" t="s">
        <v>1279</v>
      </c>
    </row>
    <row r="4" spans="1:43" x14ac:dyDescent="0.2">
      <c r="A4" s="239" t="s">
        <v>135</v>
      </c>
      <c r="B4" s="234" t="s">
        <v>146</v>
      </c>
      <c r="C4" s="235" t="s">
        <v>0</v>
      </c>
      <c r="D4" s="235" t="s">
        <v>548</v>
      </c>
      <c r="E4" s="246">
        <v>222616</v>
      </c>
      <c r="F4" s="236">
        <v>1308377.3964649595</v>
      </c>
      <c r="G4" s="236">
        <v>1</v>
      </c>
      <c r="H4" s="236">
        <v>8372.0367830423947</v>
      </c>
      <c r="I4" s="236" t="s">
        <v>1287</v>
      </c>
      <c r="J4" s="236">
        <v>60818.600543478264</v>
      </c>
      <c r="K4" s="236" t="s">
        <v>1288</v>
      </c>
      <c r="L4" s="236">
        <v>8477.744318181818</v>
      </c>
      <c r="M4" s="236" t="s">
        <v>1287</v>
      </c>
      <c r="N4" s="236">
        <v>53120.043512658231</v>
      </c>
      <c r="O4" s="236" t="s">
        <v>1288</v>
      </c>
      <c r="P4" s="236">
        <v>12621.002819548872</v>
      </c>
      <c r="Q4" s="236">
        <v>0</v>
      </c>
      <c r="R4" s="236">
        <v>0</v>
      </c>
      <c r="S4" s="236">
        <v>0</v>
      </c>
      <c r="T4" s="236">
        <v>0</v>
      </c>
      <c r="U4" s="236">
        <v>2</v>
      </c>
      <c r="V4" s="236">
        <v>18913.728169014084</v>
      </c>
      <c r="W4" s="236" t="s">
        <v>1288</v>
      </c>
      <c r="X4" s="236">
        <v>11862.850706713782</v>
      </c>
      <c r="Y4" s="236">
        <v>6</v>
      </c>
      <c r="Z4" s="236">
        <v>89524.98</v>
      </c>
      <c r="AA4" s="236">
        <v>3</v>
      </c>
      <c r="AB4" s="236">
        <v>33021.509016393444</v>
      </c>
      <c r="AC4" s="236">
        <v>5</v>
      </c>
      <c r="AD4" s="236">
        <v>32263.823480118896</v>
      </c>
      <c r="AE4" s="236">
        <v>4.5</v>
      </c>
      <c r="AF4" s="236">
        <v>30714.968713458195</v>
      </c>
      <c r="AG4" s="236">
        <v>5</v>
      </c>
      <c r="AH4" s="236">
        <v>30519.879545454547</v>
      </c>
      <c r="AI4" s="236" t="s">
        <v>1287</v>
      </c>
      <c r="AJ4" s="236">
        <v>44882.175802139034</v>
      </c>
      <c r="AK4" s="236">
        <v>5</v>
      </c>
      <c r="AL4" s="236">
        <v>45285.792491007196</v>
      </c>
      <c r="AM4" s="236">
        <v>49.5</v>
      </c>
      <c r="AN4" s="236">
        <v>480399.13590120873</v>
      </c>
      <c r="AO4" s="236">
        <v>1788776.5323661682</v>
      </c>
      <c r="AP4" s="236">
        <v>17809280</v>
      </c>
      <c r="AQ4" s="251">
        <v>706597.46</v>
      </c>
    </row>
    <row r="5" spans="1:43" x14ac:dyDescent="0.2">
      <c r="A5" s="240"/>
      <c r="B5" s="234" t="s">
        <v>147</v>
      </c>
      <c r="C5" s="235" t="s">
        <v>1</v>
      </c>
      <c r="D5" s="235" t="s">
        <v>548</v>
      </c>
      <c r="E5" s="246">
        <v>49444</v>
      </c>
      <c r="F5" s="236">
        <v>314078.95586371131</v>
      </c>
      <c r="G5" s="236">
        <v>2</v>
      </c>
      <c r="H5" s="236">
        <v>16744.073566084789</v>
      </c>
      <c r="I5" s="236" t="s">
        <v>1288</v>
      </c>
      <c r="J5" s="236">
        <v>12163.720108695652</v>
      </c>
      <c r="K5" s="236" t="s">
        <v>1289</v>
      </c>
      <c r="L5" s="236">
        <v>25433.232954545456</v>
      </c>
      <c r="M5" s="236" t="s">
        <v>1288</v>
      </c>
      <c r="N5" s="236">
        <v>10624.008702531646</v>
      </c>
      <c r="O5" s="236" t="s">
        <v>1289</v>
      </c>
      <c r="P5" s="236">
        <v>37863.008458646618</v>
      </c>
      <c r="Q5" s="236">
        <v>0</v>
      </c>
      <c r="R5" s="236">
        <v>0</v>
      </c>
      <c r="S5" s="236">
        <v>0.5</v>
      </c>
      <c r="T5" s="236">
        <v>10426.045807453416</v>
      </c>
      <c r="U5" s="236">
        <v>2</v>
      </c>
      <c r="V5" s="236">
        <v>18913.728169014084</v>
      </c>
      <c r="W5" s="236" t="s">
        <v>1288</v>
      </c>
      <c r="X5" s="236">
        <v>11862.850706713782</v>
      </c>
      <c r="Y5" s="236">
        <v>6</v>
      </c>
      <c r="Z5" s="236">
        <v>89524.98</v>
      </c>
      <c r="AA5" s="236">
        <v>9</v>
      </c>
      <c r="AB5" s="236">
        <v>99064.527049180324</v>
      </c>
      <c r="AC5" s="236">
        <v>5</v>
      </c>
      <c r="AD5" s="236">
        <v>32263.823480118896</v>
      </c>
      <c r="AE5" s="236">
        <v>5</v>
      </c>
      <c r="AF5" s="236">
        <v>34127.74301495355</v>
      </c>
      <c r="AG5" s="236">
        <v>5</v>
      </c>
      <c r="AH5" s="236">
        <v>30519.879545454547</v>
      </c>
      <c r="AI5" s="236" t="s">
        <v>1287</v>
      </c>
      <c r="AJ5" s="236">
        <v>44882.175802139034</v>
      </c>
      <c r="AK5" s="236">
        <v>5</v>
      </c>
      <c r="AL5" s="236">
        <v>45285.792491007196</v>
      </c>
      <c r="AM5" s="236">
        <v>53.5</v>
      </c>
      <c r="AN5" s="236">
        <v>519699.58985653892</v>
      </c>
      <c r="AO5" s="236">
        <v>833778.54572025035</v>
      </c>
      <c r="AP5" s="236">
        <v>3955520</v>
      </c>
      <c r="AQ5" s="251">
        <v>343393.52</v>
      </c>
    </row>
    <row r="6" spans="1:43" x14ac:dyDescent="0.2">
      <c r="A6" s="240"/>
      <c r="B6" s="234" t="s">
        <v>148</v>
      </c>
      <c r="C6" s="235" t="s">
        <v>2</v>
      </c>
      <c r="D6" s="235" t="s">
        <v>548</v>
      </c>
      <c r="E6" s="246">
        <v>69588</v>
      </c>
      <c r="F6" s="236">
        <v>453398.77952659223</v>
      </c>
      <c r="G6" s="236">
        <v>3</v>
      </c>
      <c r="H6" s="236">
        <v>25116.110349127182</v>
      </c>
      <c r="I6" s="236" t="s">
        <v>1289</v>
      </c>
      <c r="J6" s="236">
        <v>36491.16032608696</v>
      </c>
      <c r="K6" s="236" t="s">
        <v>1289</v>
      </c>
      <c r="L6" s="236">
        <v>25433.232954545456</v>
      </c>
      <c r="M6" s="236" t="s">
        <v>1290</v>
      </c>
      <c r="N6" s="236">
        <v>21248.017405063292</v>
      </c>
      <c r="O6" s="236" t="s">
        <v>1288</v>
      </c>
      <c r="P6" s="236">
        <v>12621.002819548872</v>
      </c>
      <c r="Q6" s="236">
        <v>0</v>
      </c>
      <c r="R6" s="236">
        <v>0</v>
      </c>
      <c r="S6" s="236">
        <v>0</v>
      </c>
      <c r="T6" s="236">
        <v>0</v>
      </c>
      <c r="U6" s="236">
        <v>2</v>
      </c>
      <c r="V6" s="236">
        <v>18913.728169014084</v>
      </c>
      <c r="W6" s="236" t="s">
        <v>1288</v>
      </c>
      <c r="X6" s="236">
        <v>11862.850706713782</v>
      </c>
      <c r="Y6" s="236">
        <v>3</v>
      </c>
      <c r="Z6" s="236">
        <v>44762.49</v>
      </c>
      <c r="AA6" s="236">
        <v>12</v>
      </c>
      <c r="AB6" s="236">
        <v>132086.03606557377</v>
      </c>
      <c r="AC6" s="236">
        <v>5</v>
      </c>
      <c r="AD6" s="236">
        <v>32263.823480118896</v>
      </c>
      <c r="AE6" s="236">
        <v>4.875</v>
      </c>
      <c r="AF6" s="236">
        <v>33274.549439579707</v>
      </c>
      <c r="AG6" s="236">
        <v>5</v>
      </c>
      <c r="AH6" s="236">
        <v>30519.879545454547</v>
      </c>
      <c r="AI6" s="236" t="s">
        <v>1287</v>
      </c>
      <c r="AJ6" s="236">
        <v>44882.175802139034</v>
      </c>
      <c r="AK6" s="236">
        <v>5</v>
      </c>
      <c r="AL6" s="236">
        <v>45285.792491007196</v>
      </c>
      <c r="AM6" s="236">
        <v>54.875</v>
      </c>
      <c r="AN6" s="236">
        <v>514760.84955397272</v>
      </c>
      <c r="AO6" s="236">
        <v>968159.62908056495</v>
      </c>
      <c r="AP6" s="236">
        <v>5567040</v>
      </c>
      <c r="AQ6" s="251">
        <v>395395.18</v>
      </c>
    </row>
    <row r="7" spans="1:43" x14ac:dyDescent="0.2">
      <c r="A7" s="240"/>
      <c r="B7" s="234" t="s">
        <v>149</v>
      </c>
      <c r="C7" s="235" t="s">
        <v>3</v>
      </c>
      <c r="D7" s="235" t="s">
        <v>548</v>
      </c>
      <c r="E7" s="246">
        <v>71394</v>
      </c>
      <c r="F7" s="236">
        <v>432318.03135790513</v>
      </c>
      <c r="G7" s="236">
        <v>1</v>
      </c>
      <c r="H7" s="236">
        <v>8372.0367830423947</v>
      </c>
      <c r="I7" s="236" t="s">
        <v>1290</v>
      </c>
      <c r="J7" s="236">
        <v>24327.440217391304</v>
      </c>
      <c r="K7" s="236" t="s">
        <v>1288</v>
      </c>
      <c r="L7" s="236">
        <v>8477.744318181818</v>
      </c>
      <c r="M7" s="236" t="s">
        <v>1287</v>
      </c>
      <c r="N7" s="236">
        <v>53120.043512658231</v>
      </c>
      <c r="O7" s="236" t="s">
        <v>1290</v>
      </c>
      <c r="P7" s="236">
        <v>25242.005639097744</v>
      </c>
      <c r="Q7" s="236">
        <v>0.5</v>
      </c>
      <c r="R7" s="236">
        <v>9024.6955645161288</v>
      </c>
      <c r="S7" s="236">
        <v>0.5</v>
      </c>
      <c r="T7" s="236">
        <v>10426.045807453416</v>
      </c>
      <c r="U7" s="236">
        <v>4</v>
      </c>
      <c r="V7" s="236">
        <v>37827.456338028169</v>
      </c>
      <c r="W7" s="236" t="s">
        <v>1288</v>
      </c>
      <c r="X7" s="236">
        <v>11862.850706713782</v>
      </c>
      <c r="Y7" s="236">
        <v>6</v>
      </c>
      <c r="Z7" s="236">
        <v>89524.98</v>
      </c>
      <c r="AA7" s="236">
        <v>3</v>
      </c>
      <c r="AB7" s="236">
        <v>33021.509016393444</v>
      </c>
      <c r="AC7" s="236">
        <v>5</v>
      </c>
      <c r="AD7" s="236">
        <v>32263.823480118896</v>
      </c>
      <c r="AE7" s="236">
        <v>5</v>
      </c>
      <c r="AF7" s="236">
        <v>34127.74301495355</v>
      </c>
      <c r="AG7" s="236">
        <v>5</v>
      </c>
      <c r="AH7" s="236">
        <v>30519.879545454547</v>
      </c>
      <c r="AI7" s="236" t="s">
        <v>1287</v>
      </c>
      <c r="AJ7" s="236">
        <v>44882.175802139034</v>
      </c>
      <c r="AK7" s="236">
        <v>5</v>
      </c>
      <c r="AL7" s="236">
        <v>45285.792491007196</v>
      </c>
      <c r="AM7" s="236">
        <v>51</v>
      </c>
      <c r="AN7" s="236">
        <v>498306.2222371496</v>
      </c>
      <c r="AO7" s="236">
        <v>930624.25359505485</v>
      </c>
      <c r="AP7" s="236">
        <v>5711520</v>
      </c>
      <c r="AQ7" s="251">
        <v>379259.62</v>
      </c>
    </row>
    <row r="8" spans="1:43" x14ac:dyDescent="0.2">
      <c r="A8" s="240"/>
      <c r="B8" s="234" t="s">
        <v>150</v>
      </c>
      <c r="C8" s="235" t="s">
        <v>4</v>
      </c>
      <c r="D8" s="235" t="s">
        <v>548</v>
      </c>
      <c r="E8" s="246">
        <v>49480</v>
      </c>
      <c r="F8" s="236">
        <v>281995.63570626825</v>
      </c>
      <c r="G8" s="236">
        <v>2</v>
      </c>
      <c r="H8" s="236">
        <v>16744.073566084789</v>
      </c>
      <c r="I8" s="236" t="s">
        <v>1290</v>
      </c>
      <c r="J8" s="236">
        <v>24327.440217391304</v>
      </c>
      <c r="K8" s="236" t="s">
        <v>1290</v>
      </c>
      <c r="L8" s="236">
        <v>16955.488636363636</v>
      </c>
      <c r="M8" s="236" t="s">
        <v>1289</v>
      </c>
      <c r="N8" s="236">
        <v>31872.026107594938</v>
      </c>
      <c r="O8" s="236" t="s">
        <v>1288</v>
      </c>
      <c r="P8" s="236">
        <v>12621.002819548872</v>
      </c>
      <c r="Q8" s="236">
        <v>0.5</v>
      </c>
      <c r="R8" s="236">
        <v>9024.6955645161288</v>
      </c>
      <c r="S8" s="236">
        <v>0.5</v>
      </c>
      <c r="T8" s="236">
        <v>10426.045807453416</v>
      </c>
      <c r="U8" s="236">
        <v>2</v>
      </c>
      <c r="V8" s="236">
        <v>18913.728169014084</v>
      </c>
      <c r="W8" s="236" t="s">
        <v>1288</v>
      </c>
      <c r="X8" s="236">
        <v>11862.850706713782</v>
      </c>
      <c r="Y8" s="236">
        <v>3</v>
      </c>
      <c r="Z8" s="236">
        <v>44762.49</v>
      </c>
      <c r="AA8" s="236">
        <v>6</v>
      </c>
      <c r="AB8" s="236">
        <v>66043.018032786887</v>
      </c>
      <c r="AC8" s="236">
        <v>5</v>
      </c>
      <c r="AD8" s="236">
        <v>32263.823480118896</v>
      </c>
      <c r="AE8" s="236">
        <v>5</v>
      </c>
      <c r="AF8" s="236">
        <v>34127.74301495355</v>
      </c>
      <c r="AG8" s="236">
        <v>5</v>
      </c>
      <c r="AH8" s="236">
        <v>30519.879545454547</v>
      </c>
      <c r="AI8" s="236" t="s">
        <v>1287</v>
      </c>
      <c r="AJ8" s="236">
        <v>44882.175802139034</v>
      </c>
      <c r="AK8" s="236">
        <v>5</v>
      </c>
      <c r="AL8" s="236">
        <v>45285.792491007196</v>
      </c>
      <c r="AM8" s="236">
        <v>48</v>
      </c>
      <c r="AN8" s="236">
        <v>450632.27396114101</v>
      </c>
      <c r="AO8" s="236">
        <v>732627.90966740926</v>
      </c>
      <c r="AP8" s="236">
        <v>3958400</v>
      </c>
      <c r="AQ8" s="251">
        <v>302191.31</v>
      </c>
    </row>
    <row r="9" spans="1:43" x14ac:dyDescent="0.2">
      <c r="A9" s="240"/>
      <c r="B9" s="234" t="s">
        <v>151</v>
      </c>
      <c r="C9" s="235" t="s">
        <v>5</v>
      </c>
      <c r="D9" s="235" t="s">
        <v>548</v>
      </c>
      <c r="E9" s="246">
        <v>57556</v>
      </c>
      <c r="F9" s="236">
        <v>346571.124642234</v>
      </c>
      <c r="G9" s="236">
        <v>1</v>
      </c>
      <c r="H9" s="236">
        <v>8372.0367830423947</v>
      </c>
      <c r="I9" s="236" t="s">
        <v>1289</v>
      </c>
      <c r="J9" s="236">
        <v>36491.16032608696</v>
      </c>
      <c r="K9" s="236" t="s">
        <v>1288</v>
      </c>
      <c r="L9" s="236">
        <v>8477.744318181818</v>
      </c>
      <c r="M9" s="236" t="s">
        <v>1289</v>
      </c>
      <c r="N9" s="236">
        <v>31872.026107594938</v>
      </c>
      <c r="O9" s="236" t="s">
        <v>1290</v>
      </c>
      <c r="P9" s="236">
        <v>25242.005639097744</v>
      </c>
      <c r="Q9" s="236">
        <v>0</v>
      </c>
      <c r="R9" s="236">
        <v>0</v>
      </c>
      <c r="S9" s="236">
        <v>0</v>
      </c>
      <c r="T9" s="236">
        <v>0</v>
      </c>
      <c r="U9" s="236">
        <v>1</v>
      </c>
      <c r="V9" s="236">
        <v>9456.8640845070422</v>
      </c>
      <c r="W9" s="236" t="s">
        <v>1288</v>
      </c>
      <c r="X9" s="236">
        <v>11862.850706713782</v>
      </c>
      <c r="Y9" s="236">
        <v>9</v>
      </c>
      <c r="Z9" s="236">
        <v>134287.47</v>
      </c>
      <c r="AA9" s="236">
        <v>6</v>
      </c>
      <c r="AB9" s="236">
        <v>66043.018032786887</v>
      </c>
      <c r="AC9" s="236">
        <v>4.1428571428571432</v>
      </c>
      <c r="AD9" s="236">
        <v>26732.882312098514</v>
      </c>
      <c r="AE9" s="236">
        <v>4.5714285714285712</v>
      </c>
      <c r="AF9" s="236">
        <v>31202.507899386099</v>
      </c>
      <c r="AG9" s="236">
        <v>5</v>
      </c>
      <c r="AH9" s="236">
        <v>30519.879545454547</v>
      </c>
      <c r="AI9" s="236" t="s">
        <v>1287</v>
      </c>
      <c r="AJ9" s="236">
        <v>44882.175802139034</v>
      </c>
      <c r="AK9" s="236">
        <v>5</v>
      </c>
      <c r="AL9" s="236">
        <v>45285.792491007196</v>
      </c>
      <c r="AM9" s="236">
        <v>50.714285714285708</v>
      </c>
      <c r="AN9" s="236">
        <v>510728.41404809698</v>
      </c>
      <c r="AO9" s="236">
        <v>857299.53869033104</v>
      </c>
      <c r="AP9" s="236">
        <v>4604480</v>
      </c>
      <c r="AQ9" s="251">
        <v>351099.35</v>
      </c>
    </row>
    <row r="10" spans="1:43" x14ac:dyDescent="0.2">
      <c r="A10" s="240"/>
      <c r="B10" s="234" t="s">
        <v>152</v>
      </c>
      <c r="C10" s="235" t="s">
        <v>6</v>
      </c>
      <c r="D10" s="235" t="s">
        <v>549</v>
      </c>
      <c r="E10" s="246">
        <v>54165</v>
      </c>
      <c r="F10" s="236">
        <v>344067.76645008335</v>
      </c>
      <c r="G10" s="236">
        <v>1</v>
      </c>
      <c r="H10" s="236">
        <v>8372.0367830423947</v>
      </c>
      <c r="I10" s="236" t="s">
        <v>1290</v>
      </c>
      <c r="J10" s="236">
        <v>24327.440217391304</v>
      </c>
      <c r="K10" s="236" t="s">
        <v>1288</v>
      </c>
      <c r="L10" s="236">
        <v>8477.744318181818</v>
      </c>
      <c r="M10" s="236" t="s">
        <v>1287</v>
      </c>
      <c r="N10" s="236">
        <v>53120.043512658231</v>
      </c>
      <c r="O10" s="236" t="s">
        <v>1288</v>
      </c>
      <c r="P10" s="236">
        <v>12621.002819548872</v>
      </c>
      <c r="Q10" s="236">
        <v>0</v>
      </c>
      <c r="R10" s="236">
        <v>0</v>
      </c>
      <c r="S10" s="236">
        <v>0.5</v>
      </c>
      <c r="T10" s="236">
        <v>10426.045807453416</v>
      </c>
      <c r="U10" s="236">
        <v>2</v>
      </c>
      <c r="V10" s="236">
        <v>18913.728169014084</v>
      </c>
      <c r="W10" s="236" t="s">
        <v>1288</v>
      </c>
      <c r="X10" s="236">
        <v>11862.850706713782</v>
      </c>
      <c r="Y10" s="236">
        <v>6</v>
      </c>
      <c r="Z10" s="236">
        <v>89524.98</v>
      </c>
      <c r="AA10" s="236">
        <v>9</v>
      </c>
      <c r="AB10" s="236">
        <v>99064.527049180324</v>
      </c>
      <c r="AC10" s="236">
        <v>5</v>
      </c>
      <c r="AD10" s="236">
        <v>32263.823480118896</v>
      </c>
      <c r="AE10" s="236">
        <v>5</v>
      </c>
      <c r="AF10" s="236">
        <v>34127.74301495355</v>
      </c>
      <c r="AG10" s="236">
        <v>5</v>
      </c>
      <c r="AH10" s="236">
        <v>30519.879545454547</v>
      </c>
      <c r="AI10" s="236" t="s">
        <v>1287</v>
      </c>
      <c r="AJ10" s="236">
        <v>44882.175802139034</v>
      </c>
      <c r="AK10" s="236">
        <v>5</v>
      </c>
      <c r="AL10" s="236">
        <v>45285.792491007196</v>
      </c>
      <c r="AM10" s="236">
        <v>53.5</v>
      </c>
      <c r="AN10" s="236">
        <v>523789.81371685734</v>
      </c>
      <c r="AO10" s="236">
        <v>867857.58016694081</v>
      </c>
      <c r="AP10" s="236">
        <v>4333200</v>
      </c>
      <c r="AQ10" s="251">
        <v>356420.28</v>
      </c>
    </row>
    <row r="11" spans="1:43" x14ac:dyDescent="0.2">
      <c r="A11" s="240"/>
      <c r="B11" s="234" t="s">
        <v>154</v>
      </c>
      <c r="C11" s="235" t="s">
        <v>8</v>
      </c>
      <c r="D11" s="235" t="s">
        <v>550</v>
      </c>
      <c r="E11" s="246">
        <v>10684</v>
      </c>
      <c r="F11" s="236">
        <v>91335.126471880649</v>
      </c>
      <c r="G11" s="236">
        <v>5</v>
      </c>
      <c r="H11" s="236">
        <v>41860.183915211972</v>
      </c>
      <c r="I11" s="236" t="s">
        <v>1288</v>
      </c>
      <c r="J11" s="236">
        <v>12163.720108695652</v>
      </c>
      <c r="K11" s="236" t="s">
        <v>1287</v>
      </c>
      <c r="L11" s="236">
        <v>42388.721590909088</v>
      </c>
      <c r="M11" s="236" t="s">
        <v>1287</v>
      </c>
      <c r="N11" s="236">
        <v>53120.043512658231</v>
      </c>
      <c r="O11" s="236" t="s">
        <v>1288</v>
      </c>
      <c r="P11" s="236">
        <v>12621.002819548872</v>
      </c>
      <c r="Q11" s="236">
        <v>0</v>
      </c>
      <c r="R11" s="236">
        <v>0</v>
      </c>
      <c r="S11" s="236">
        <v>0</v>
      </c>
      <c r="T11" s="236">
        <v>0</v>
      </c>
      <c r="U11" s="236">
        <v>4</v>
      </c>
      <c r="V11" s="236">
        <v>37827.456338028169</v>
      </c>
      <c r="W11" s="236" t="s">
        <v>1290</v>
      </c>
      <c r="X11" s="236">
        <v>23725.701413427563</v>
      </c>
      <c r="Y11" s="236">
        <v>15</v>
      </c>
      <c r="Z11" s="236">
        <v>223812.45</v>
      </c>
      <c r="AA11" s="236">
        <v>9</v>
      </c>
      <c r="AB11" s="236">
        <v>99064.527049180324</v>
      </c>
      <c r="AC11" s="236">
        <v>5</v>
      </c>
      <c r="AD11" s="236">
        <v>32263.823480118896</v>
      </c>
      <c r="AE11" s="236">
        <v>5</v>
      </c>
      <c r="AF11" s="236">
        <v>34127.74301495355</v>
      </c>
      <c r="AG11" s="236">
        <v>5</v>
      </c>
      <c r="AH11" s="236">
        <v>30519.879545454547</v>
      </c>
      <c r="AI11" s="236" t="s">
        <v>1287</v>
      </c>
      <c r="AJ11" s="236">
        <v>44882.175802139034</v>
      </c>
      <c r="AK11" s="236">
        <v>5</v>
      </c>
      <c r="AL11" s="236">
        <v>45285.792491007196</v>
      </c>
      <c r="AM11" s="236">
        <v>72</v>
      </c>
      <c r="AN11" s="236">
        <v>733663.22108133312</v>
      </c>
      <c r="AO11" s="236">
        <v>824998.34755321383</v>
      </c>
      <c r="AP11" s="236">
        <v>854720</v>
      </c>
      <c r="AQ11" s="251">
        <v>326717.83</v>
      </c>
    </row>
    <row r="12" spans="1:43" x14ac:dyDescent="0.2">
      <c r="A12" s="240"/>
      <c r="B12" s="234" t="s">
        <v>155</v>
      </c>
      <c r="C12" s="235" t="s">
        <v>9</v>
      </c>
      <c r="D12" s="235" t="s">
        <v>550</v>
      </c>
      <c r="E12" s="246">
        <v>11606</v>
      </c>
      <c r="F12" s="236">
        <v>103351.14402305696</v>
      </c>
      <c r="G12" s="236">
        <v>5</v>
      </c>
      <c r="H12" s="236">
        <v>41860.183915211972</v>
      </c>
      <c r="I12" s="236" t="s">
        <v>1288</v>
      </c>
      <c r="J12" s="236">
        <v>12163.720108695652</v>
      </c>
      <c r="K12" s="236" t="s">
        <v>1287</v>
      </c>
      <c r="L12" s="236">
        <v>42388.721590909088</v>
      </c>
      <c r="M12" s="236" t="s">
        <v>1287</v>
      </c>
      <c r="N12" s="236">
        <v>53120.043512658231</v>
      </c>
      <c r="O12" s="236" t="s">
        <v>1289</v>
      </c>
      <c r="P12" s="236">
        <v>37863.008458646618</v>
      </c>
      <c r="Q12" s="236">
        <v>1.5</v>
      </c>
      <c r="R12" s="236">
        <v>27074.086693548386</v>
      </c>
      <c r="S12" s="236">
        <v>0.5</v>
      </c>
      <c r="T12" s="236">
        <v>10426.045807453416</v>
      </c>
      <c r="U12" s="236">
        <v>2</v>
      </c>
      <c r="V12" s="236">
        <v>18913.728169014084</v>
      </c>
      <c r="W12" s="236" t="s">
        <v>1289</v>
      </c>
      <c r="X12" s="236">
        <v>35588.552120141343</v>
      </c>
      <c r="Y12" s="236">
        <v>15</v>
      </c>
      <c r="Z12" s="236">
        <v>223812.45</v>
      </c>
      <c r="AA12" s="236">
        <v>9</v>
      </c>
      <c r="AB12" s="236">
        <v>99064.527049180324</v>
      </c>
      <c r="AC12" s="236">
        <v>5</v>
      </c>
      <c r="AD12" s="236">
        <v>32263.823480118896</v>
      </c>
      <c r="AE12" s="236">
        <v>5</v>
      </c>
      <c r="AF12" s="236">
        <v>34127.74301495355</v>
      </c>
      <c r="AG12" s="236">
        <v>5</v>
      </c>
      <c r="AH12" s="236">
        <v>30519.879545454547</v>
      </c>
      <c r="AI12" s="236" t="s">
        <v>1287</v>
      </c>
      <c r="AJ12" s="236">
        <v>44882.175802139034</v>
      </c>
      <c r="AK12" s="236">
        <v>5</v>
      </c>
      <c r="AL12" s="236">
        <v>45285.792491007196</v>
      </c>
      <c r="AM12" s="236">
        <v>75</v>
      </c>
      <c r="AN12" s="236">
        <v>789354.48175913235</v>
      </c>
      <c r="AO12" s="236">
        <v>892705.62578218919</v>
      </c>
      <c r="AP12" s="236">
        <v>928480</v>
      </c>
      <c r="AQ12" s="251">
        <v>354912.69</v>
      </c>
    </row>
    <row r="13" spans="1:43" x14ac:dyDescent="0.2">
      <c r="A13" s="240"/>
      <c r="B13" s="234" t="s">
        <v>156</v>
      </c>
      <c r="C13" s="235" t="s">
        <v>10</v>
      </c>
      <c r="D13" s="235" t="s">
        <v>550</v>
      </c>
      <c r="E13" s="246">
        <v>11032</v>
      </c>
      <c r="F13" s="236">
        <v>80556.544296668857</v>
      </c>
      <c r="G13" s="236">
        <v>5</v>
      </c>
      <c r="H13" s="236">
        <v>41860.183915211972</v>
      </c>
      <c r="I13" s="236" t="s">
        <v>1288</v>
      </c>
      <c r="J13" s="236">
        <v>12163.720108695652</v>
      </c>
      <c r="K13" s="236" t="s">
        <v>1287</v>
      </c>
      <c r="L13" s="236">
        <v>42388.721590909088</v>
      </c>
      <c r="M13" s="236" t="s">
        <v>1289</v>
      </c>
      <c r="N13" s="236">
        <v>31872.026107594938</v>
      </c>
      <c r="O13" s="236" t="s">
        <v>1289</v>
      </c>
      <c r="P13" s="236">
        <v>37863.008458646618</v>
      </c>
      <c r="Q13" s="236">
        <v>0.5</v>
      </c>
      <c r="R13" s="236">
        <v>9024.6955645161288</v>
      </c>
      <c r="S13" s="236">
        <v>0</v>
      </c>
      <c r="T13" s="236">
        <v>0</v>
      </c>
      <c r="U13" s="236">
        <v>4</v>
      </c>
      <c r="V13" s="236">
        <v>37827.456338028169</v>
      </c>
      <c r="W13" s="236" t="s">
        <v>1289</v>
      </c>
      <c r="X13" s="236">
        <v>35588.552120141343</v>
      </c>
      <c r="Y13" s="236">
        <v>9</v>
      </c>
      <c r="Z13" s="236">
        <v>134287.47</v>
      </c>
      <c r="AA13" s="236">
        <v>3</v>
      </c>
      <c r="AB13" s="236">
        <v>33021.509016393444</v>
      </c>
      <c r="AC13" s="236">
        <v>5</v>
      </c>
      <c r="AD13" s="236">
        <v>32263.823480118896</v>
      </c>
      <c r="AE13" s="236">
        <v>5</v>
      </c>
      <c r="AF13" s="236">
        <v>34127.74301495355</v>
      </c>
      <c r="AG13" s="236">
        <v>5</v>
      </c>
      <c r="AH13" s="236">
        <v>30519.879545454547</v>
      </c>
      <c r="AI13" s="236" t="s">
        <v>1287</v>
      </c>
      <c r="AJ13" s="236">
        <v>44882.175802139034</v>
      </c>
      <c r="AK13" s="236">
        <v>5</v>
      </c>
      <c r="AL13" s="236">
        <v>45285.792491007196</v>
      </c>
      <c r="AM13" s="236">
        <v>61.5</v>
      </c>
      <c r="AN13" s="236">
        <v>602976.7575538106</v>
      </c>
      <c r="AO13" s="236">
        <v>683533.30185047945</v>
      </c>
      <c r="AP13" s="236">
        <v>882560</v>
      </c>
      <c r="AQ13" s="251">
        <v>289652.64</v>
      </c>
    </row>
    <row r="14" spans="1:43" x14ac:dyDescent="0.2">
      <c r="A14" s="240"/>
      <c r="B14" s="234" t="s">
        <v>157</v>
      </c>
      <c r="C14" s="235" t="s">
        <v>11</v>
      </c>
      <c r="D14" s="235" t="s">
        <v>550</v>
      </c>
      <c r="E14" s="246">
        <v>16062</v>
      </c>
      <c r="F14" s="236">
        <v>113471.82661870444</v>
      </c>
      <c r="G14" s="236">
        <v>5</v>
      </c>
      <c r="H14" s="236">
        <v>41860.183915211972</v>
      </c>
      <c r="I14" s="236" t="s">
        <v>1288</v>
      </c>
      <c r="J14" s="236">
        <v>12163.720108695652</v>
      </c>
      <c r="K14" s="236" t="s">
        <v>1287</v>
      </c>
      <c r="L14" s="236">
        <v>42388.721590909088</v>
      </c>
      <c r="M14" s="236" t="s">
        <v>1289</v>
      </c>
      <c r="N14" s="236">
        <v>31872.026107594938</v>
      </c>
      <c r="O14" s="236" t="s">
        <v>1291</v>
      </c>
      <c r="P14" s="236">
        <v>50484.011278195489</v>
      </c>
      <c r="Q14" s="236">
        <v>0</v>
      </c>
      <c r="R14" s="236">
        <v>0</v>
      </c>
      <c r="S14" s="236">
        <v>0.5</v>
      </c>
      <c r="T14" s="236">
        <v>10426.045807453416</v>
      </c>
      <c r="U14" s="236">
        <v>4</v>
      </c>
      <c r="V14" s="236">
        <v>37827.456338028169</v>
      </c>
      <c r="W14" s="236" t="s">
        <v>1289</v>
      </c>
      <c r="X14" s="236">
        <v>35588.552120141343</v>
      </c>
      <c r="Y14" s="236">
        <v>6</v>
      </c>
      <c r="Z14" s="236">
        <v>89524.98</v>
      </c>
      <c r="AA14" s="236">
        <v>3</v>
      </c>
      <c r="AB14" s="236">
        <v>33021.509016393444</v>
      </c>
      <c r="AC14" s="236">
        <v>5</v>
      </c>
      <c r="AD14" s="236">
        <v>32263.823480118896</v>
      </c>
      <c r="AE14" s="236">
        <v>5</v>
      </c>
      <c r="AF14" s="236">
        <v>34127.74301495355</v>
      </c>
      <c r="AG14" s="236">
        <v>5</v>
      </c>
      <c r="AH14" s="236">
        <v>30519.879545454547</v>
      </c>
      <c r="AI14" s="236" t="s">
        <v>1287</v>
      </c>
      <c r="AJ14" s="236">
        <v>44882.175802139034</v>
      </c>
      <c r="AK14" s="236">
        <v>5</v>
      </c>
      <c r="AL14" s="236">
        <v>45285.792491007196</v>
      </c>
      <c r="AM14" s="236">
        <v>59.5</v>
      </c>
      <c r="AN14" s="236">
        <v>572236.62061629677</v>
      </c>
      <c r="AO14" s="236">
        <v>685708.44723500113</v>
      </c>
      <c r="AP14" s="236">
        <v>1284960</v>
      </c>
      <c r="AQ14" s="251">
        <v>289561.45</v>
      </c>
    </row>
    <row r="15" spans="1:43" x14ac:dyDescent="0.2">
      <c r="A15" s="240"/>
      <c r="B15" s="234" t="s">
        <v>158</v>
      </c>
      <c r="C15" s="235" t="s">
        <v>12</v>
      </c>
      <c r="D15" s="235" t="s">
        <v>550</v>
      </c>
      <c r="E15" s="246">
        <v>8582</v>
      </c>
      <c r="F15" s="236">
        <v>63175.932122883838</v>
      </c>
      <c r="G15" s="236">
        <v>5</v>
      </c>
      <c r="H15" s="236">
        <v>41860.183915211972</v>
      </c>
      <c r="I15" s="236" t="s">
        <v>1288</v>
      </c>
      <c r="J15" s="236">
        <v>12163.720108695652</v>
      </c>
      <c r="K15" s="236" t="s">
        <v>1287</v>
      </c>
      <c r="L15" s="236">
        <v>42388.721590909088</v>
      </c>
      <c r="M15" s="236" t="s">
        <v>1288</v>
      </c>
      <c r="N15" s="236">
        <v>10624.008702531646</v>
      </c>
      <c r="O15" s="236" t="s">
        <v>1288</v>
      </c>
      <c r="P15" s="236">
        <v>12621.002819548872</v>
      </c>
      <c r="Q15" s="236">
        <v>1.5</v>
      </c>
      <c r="R15" s="236">
        <v>27074.086693548386</v>
      </c>
      <c r="S15" s="236">
        <v>0.5</v>
      </c>
      <c r="T15" s="236">
        <v>10426.045807453416</v>
      </c>
      <c r="U15" s="236">
        <v>2</v>
      </c>
      <c r="V15" s="236">
        <v>18913.728169014084</v>
      </c>
      <c r="W15" s="236" t="s">
        <v>1290</v>
      </c>
      <c r="X15" s="236">
        <v>23725.701413427563</v>
      </c>
      <c r="Y15" s="236">
        <v>15</v>
      </c>
      <c r="Z15" s="236">
        <v>223812.45</v>
      </c>
      <c r="AA15" s="236">
        <v>3</v>
      </c>
      <c r="AB15" s="236">
        <v>33021.509016393444</v>
      </c>
      <c r="AC15" s="236">
        <v>5</v>
      </c>
      <c r="AD15" s="236">
        <v>32263.823480118896</v>
      </c>
      <c r="AE15" s="236">
        <v>5</v>
      </c>
      <c r="AF15" s="236">
        <v>34127.74301495355</v>
      </c>
      <c r="AG15" s="236">
        <v>5</v>
      </c>
      <c r="AH15" s="236">
        <v>30519.879545454547</v>
      </c>
      <c r="AI15" s="236" t="s">
        <v>1287</v>
      </c>
      <c r="AJ15" s="236">
        <v>44882.175802139034</v>
      </c>
      <c r="AK15" s="236">
        <v>5</v>
      </c>
      <c r="AL15" s="236">
        <v>45285.792491007196</v>
      </c>
      <c r="AM15" s="236">
        <v>62</v>
      </c>
      <c r="AN15" s="236">
        <v>643710.57257040741</v>
      </c>
      <c r="AO15" s="236">
        <v>706886.50469329127</v>
      </c>
      <c r="AP15" s="236">
        <v>686560</v>
      </c>
      <c r="AQ15" s="251">
        <v>262438.45</v>
      </c>
    </row>
    <row r="16" spans="1:43" x14ac:dyDescent="0.2">
      <c r="A16" s="240"/>
      <c r="B16" s="234" t="s">
        <v>159</v>
      </c>
      <c r="C16" s="235" t="s">
        <v>13</v>
      </c>
      <c r="D16" s="235" t="s">
        <v>550</v>
      </c>
      <c r="E16" s="246">
        <v>10980</v>
      </c>
      <c r="F16" s="236">
        <v>87347.122306855163</v>
      </c>
      <c r="G16" s="236">
        <v>5</v>
      </c>
      <c r="H16" s="236">
        <v>41860.183915211972</v>
      </c>
      <c r="I16" s="236" t="s">
        <v>1288</v>
      </c>
      <c r="J16" s="236">
        <v>12163.720108695652</v>
      </c>
      <c r="K16" s="236" t="s">
        <v>1287</v>
      </c>
      <c r="L16" s="236">
        <v>42388.721590909088</v>
      </c>
      <c r="M16" s="236" t="s">
        <v>1291</v>
      </c>
      <c r="N16" s="236">
        <v>42496.034810126584</v>
      </c>
      <c r="O16" s="236" t="s">
        <v>1287</v>
      </c>
      <c r="P16" s="236">
        <v>63105.014097744359</v>
      </c>
      <c r="Q16" s="236">
        <v>1.5</v>
      </c>
      <c r="R16" s="236">
        <v>27074.086693548386</v>
      </c>
      <c r="S16" s="236">
        <v>0.5</v>
      </c>
      <c r="T16" s="236">
        <v>10426.045807453416</v>
      </c>
      <c r="U16" s="236">
        <v>2</v>
      </c>
      <c r="V16" s="236">
        <v>18913.728169014084</v>
      </c>
      <c r="W16" s="236" t="s">
        <v>1289</v>
      </c>
      <c r="X16" s="236">
        <v>35588.552120141343</v>
      </c>
      <c r="Y16" s="236">
        <v>9</v>
      </c>
      <c r="Z16" s="236">
        <v>134287.47</v>
      </c>
      <c r="AA16" s="236">
        <v>6</v>
      </c>
      <c r="AB16" s="236">
        <v>66043.018032786887</v>
      </c>
      <c r="AC16" s="236">
        <v>5</v>
      </c>
      <c r="AD16" s="236">
        <v>32263.823480118896</v>
      </c>
      <c r="AE16" s="236">
        <v>5</v>
      </c>
      <c r="AF16" s="236">
        <v>34127.74301495355</v>
      </c>
      <c r="AG16" s="236">
        <v>5</v>
      </c>
      <c r="AH16" s="236">
        <v>30519.879545454547</v>
      </c>
      <c r="AI16" s="236" t="s">
        <v>1287</v>
      </c>
      <c r="AJ16" s="236">
        <v>44882.175802139034</v>
      </c>
      <c r="AK16" s="236">
        <v>5</v>
      </c>
      <c r="AL16" s="236">
        <v>45285.792491007196</v>
      </c>
      <c r="AM16" s="236">
        <v>67</v>
      </c>
      <c r="AN16" s="236">
        <v>681425.989679305</v>
      </c>
      <c r="AO16" s="236">
        <v>768773.11198616005</v>
      </c>
      <c r="AP16" s="236">
        <v>878400</v>
      </c>
      <c r="AQ16" s="251">
        <v>324772.93</v>
      </c>
    </row>
    <row r="17" spans="1:43" x14ac:dyDescent="0.2">
      <c r="A17" s="240"/>
      <c r="B17" s="234" t="s">
        <v>160</v>
      </c>
      <c r="C17" s="235" t="s">
        <v>14</v>
      </c>
      <c r="D17" s="235" t="s">
        <v>550</v>
      </c>
      <c r="E17" s="246">
        <v>6263</v>
      </c>
      <c r="F17" s="236">
        <v>40155.739687386878</v>
      </c>
      <c r="G17" s="236">
        <v>2</v>
      </c>
      <c r="H17" s="236">
        <v>16744.073566084789</v>
      </c>
      <c r="I17" s="236" t="s">
        <v>1288</v>
      </c>
      <c r="J17" s="236">
        <v>12163.720108695652</v>
      </c>
      <c r="K17" s="236" t="s">
        <v>1289</v>
      </c>
      <c r="L17" s="236">
        <v>25433.232954545456</v>
      </c>
      <c r="M17" s="236" t="s">
        <v>1289</v>
      </c>
      <c r="N17" s="236">
        <v>31872.026107594938</v>
      </c>
      <c r="O17" s="236" t="s">
        <v>1287</v>
      </c>
      <c r="P17" s="236">
        <v>63105.014097744359</v>
      </c>
      <c r="Q17" s="236">
        <v>1.5</v>
      </c>
      <c r="R17" s="236">
        <v>27074.086693548386</v>
      </c>
      <c r="S17" s="236">
        <v>0.5</v>
      </c>
      <c r="T17" s="236">
        <v>10426.045807453416</v>
      </c>
      <c r="U17" s="236">
        <v>1</v>
      </c>
      <c r="V17" s="236">
        <v>9456.8640845070422</v>
      </c>
      <c r="W17" s="236" t="s">
        <v>1289</v>
      </c>
      <c r="X17" s="236">
        <v>35588.552120141343</v>
      </c>
      <c r="Y17" s="236">
        <v>6</v>
      </c>
      <c r="Z17" s="236">
        <v>89524.98</v>
      </c>
      <c r="AA17" s="236">
        <v>3</v>
      </c>
      <c r="AB17" s="236">
        <v>33021.509016393444</v>
      </c>
      <c r="AC17" s="236">
        <v>5</v>
      </c>
      <c r="AD17" s="236">
        <v>32263.823480118896</v>
      </c>
      <c r="AE17" s="236">
        <v>5</v>
      </c>
      <c r="AF17" s="236">
        <v>34127.74301495355</v>
      </c>
      <c r="AG17" s="236">
        <v>5</v>
      </c>
      <c r="AH17" s="236">
        <v>30519.879545454547</v>
      </c>
      <c r="AI17" s="236" t="s">
        <v>1287</v>
      </c>
      <c r="AJ17" s="236">
        <v>44882.175802139034</v>
      </c>
      <c r="AK17" s="236">
        <v>5</v>
      </c>
      <c r="AL17" s="236">
        <v>45285.792491007196</v>
      </c>
      <c r="AM17" s="236">
        <v>54</v>
      </c>
      <c r="AN17" s="236">
        <v>541489.51889038202</v>
      </c>
      <c r="AO17" s="236">
        <v>581645.25857776892</v>
      </c>
      <c r="AP17" s="236">
        <v>501040</v>
      </c>
      <c r="AQ17" s="251">
        <v>191523.19</v>
      </c>
    </row>
    <row r="18" spans="1:43" x14ac:dyDescent="0.2">
      <c r="A18" s="240"/>
      <c r="B18" s="234" t="s">
        <v>161</v>
      </c>
      <c r="C18" s="235" t="s">
        <v>15</v>
      </c>
      <c r="D18" s="235" t="s">
        <v>550</v>
      </c>
      <c r="E18" s="246">
        <v>8553</v>
      </c>
      <c r="F18" s="236">
        <v>69563.352215291656</v>
      </c>
      <c r="G18" s="236">
        <v>5</v>
      </c>
      <c r="H18" s="236">
        <v>41860.183915211972</v>
      </c>
      <c r="I18" s="236" t="s">
        <v>1288</v>
      </c>
      <c r="J18" s="236">
        <v>12163.720108695652</v>
      </c>
      <c r="K18" s="236" t="s">
        <v>1287</v>
      </c>
      <c r="L18" s="236">
        <v>42388.721590909088</v>
      </c>
      <c r="M18" s="236" t="s">
        <v>1290</v>
      </c>
      <c r="N18" s="236">
        <v>21248.017405063292</v>
      </c>
      <c r="O18" s="236" t="s">
        <v>1289</v>
      </c>
      <c r="P18" s="236">
        <v>37863.008458646618</v>
      </c>
      <c r="Q18" s="236">
        <v>0.5</v>
      </c>
      <c r="R18" s="236">
        <v>9024.6955645161288</v>
      </c>
      <c r="S18" s="236">
        <v>0</v>
      </c>
      <c r="T18" s="236">
        <v>0</v>
      </c>
      <c r="U18" s="236">
        <v>4</v>
      </c>
      <c r="V18" s="236">
        <v>37827.456338028169</v>
      </c>
      <c r="W18" s="236" t="s">
        <v>1290</v>
      </c>
      <c r="X18" s="236">
        <v>23725.701413427563</v>
      </c>
      <c r="Y18" s="236">
        <v>12</v>
      </c>
      <c r="Z18" s="236">
        <v>179049.96</v>
      </c>
      <c r="AA18" s="236">
        <v>9</v>
      </c>
      <c r="AB18" s="236">
        <v>99064.527049180324</v>
      </c>
      <c r="AC18" s="236">
        <v>5</v>
      </c>
      <c r="AD18" s="236">
        <v>32263.823480118896</v>
      </c>
      <c r="AE18" s="236">
        <v>5</v>
      </c>
      <c r="AF18" s="236">
        <v>34127.74301495355</v>
      </c>
      <c r="AG18" s="236">
        <v>5</v>
      </c>
      <c r="AH18" s="236">
        <v>30519.879545454547</v>
      </c>
      <c r="AI18" s="236" t="s">
        <v>1287</v>
      </c>
      <c r="AJ18" s="236">
        <v>44882.175802139034</v>
      </c>
      <c r="AK18" s="236">
        <v>5</v>
      </c>
      <c r="AL18" s="236">
        <v>45285.792491007196</v>
      </c>
      <c r="AM18" s="236">
        <v>68.5</v>
      </c>
      <c r="AN18" s="236">
        <v>691295.40617735195</v>
      </c>
      <c r="AO18" s="236">
        <v>760858.75839264365</v>
      </c>
      <c r="AP18" s="236">
        <v>684240</v>
      </c>
      <c r="AQ18" s="251">
        <v>261551.63</v>
      </c>
    </row>
    <row r="19" spans="1:43" x14ac:dyDescent="0.2">
      <c r="A19" s="240"/>
      <c r="B19" s="234" t="s">
        <v>162</v>
      </c>
      <c r="C19" s="235" t="s">
        <v>16</v>
      </c>
      <c r="D19" s="235" t="s">
        <v>550</v>
      </c>
      <c r="E19" s="246">
        <v>10912</v>
      </c>
      <c r="F19" s="236">
        <v>94579.862026894843</v>
      </c>
      <c r="G19" s="236">
        <v>5</v>
      </c>
      <c r="H19" s="236">
        <v>41860.183915211972</v>
      </c>
      <c r="I19" s="236" t="s">
        <v>1288</v>
      </c>
      <c r="J19" s="236">
        <v>12163.720108695652</v>
      </c>
      <c r="K19" s="236" t="s">
        <v>1287</v>
      </c>
      <c r="L19" s="236">
        <v>42388.721590909088</v>
      </c>
      <c r="M19" s="236" t="s">
        <v>1287</v>
      </c>
      <c r="N19" s="236">
        <v>53120.043512658231</v>
      </c>
      <c r="O19" s="236" t="s">
        <v>1289</v>
      </c>
      <c r="P19" s="236">
        <v>37863.008458646618</v>
      </c>
      <c r="Q19" s="236">
        <v>0.5</v>
      </c>
      <c r="R19" s="236">
        <v>9024.6955645161288</v>
      </c>
      <c r="S19" s="236">
        <v>0.5</v>
      </c>
      <c r="T19" s="236">
        <v>10426.045807453416</v>
      </c>
      <c r="U19" s="236">
        <v>2</v>
      </c>
      <c r="V19" s="236">
        <v>18913.728169014084</v>
      </c>
      <c r="W19" s="236" t="s">
        <v>1290</v>
      </c>
      <c r="X19" s="236">
        <v>23725.701413427563</v>
      </c>
      <c r="Y19" s="236">
        <v>15</v>
      </c>
      <c r="Z19" s="236">
        <v>223812.45</v>
      </c>
      <c r="AA19" s="236">
        <v>9</v>
      </c>
      <c r="AB19" s="236">
        <v>99064.527049180324</v>
      </c>
      <c r="AC19" s="236">
        <v>5</v>
      </c>
      <c r="AD19" s="236">
        <v>32263.823480118896</v>
      </c>
      <c r="AE19" s="236">
        <v>5</v>
      </c>
      <c r="AF19" s="236">
        <v>34127.74301495355</v>
      </c>
      <c r="AG19" s="236">
        <v>5</v>
      </c>
      <c r="AH19" s="236">
        <v>30519.879545454547</v>
      </c>
      <c r="AI19" s="236" t="s">
        <v>1287</v>
      </c>
      <c r="AJ19" s="236">
        <v>44882.175802139034</v>
      </c>
      <c r="AK19" s="236">
        <v>5</v>
      </c>
      <c r="AL19" s="236">
        <v>45285.792491007196</v>
      </c>
      <c r="AM19" s="236">
        <v>73</v>
      </c>
      <c r="AN19" s="236">
        <v>759442.23992338637</v>
      </c>
      <c r="AO19" s="236">
        <v>854022.10195028107</v>
      </c>
      <c r="AP19" s="236">
        <v>872960</v>
      </c>
      <c r="AQ19" s="251">
        <v>333690.09000000003</v>
      </c>
    </row>
    <row r="20" spans="1:43" x14ac:dyDescent="0.2">
      <c r="A20" s="240"/>
      <c r="B20" s="234" t="s">
        <v>163</v>
      </c>
      <c r="C20" s="235" t="s">
        <v>17</v>
      </c>
      <c r="D20" s="235" t="s">
        <v>550</v>
      </c>
      <c r="E20" s="246">
        <v>12640</v>
      </c>
      <c r="F20" s="236">
        <v>90797.5034261728</v>
      </c>
      <c r="G20" s="236">
        <v>5</v>
      </c>
      <c r="H20" s="236">
        <v>41860.183915211972</v>
      </c>
      <c r="I20" s="236" t="s">
        <v>1288</v>
      </c>
      <c r="J20" s="236">
        <v>12163.720108695652</v>
      </c>
      <c r="K20" s="236" t="s">
        <v>1287</v>
      </c>
      <c r="L20" s="236">
        <v>42388.721590909088</v>
      </c>
      <c r="M20" s="236" t="s">
        <v>1287</v>
      </c>
      <c r="N20" s="236">
        <v>53120.043512658231</v>
      </c>
      <c r="O20" s="236" t="s">
        <v>1288</v>
      </c>
      <c r="P20" s="236">
        <v>12621.002819548872</v>
      </c>
      <c r="Q20" s="236">
        <v>0.5</v>
      </c>
      <c r="R20" s="236">
        <v>9024.6955645161288</v>
      </c>
      <c r="S20" s="236">
        <v>0</v>
      </c>
      <c r="T20" s="236">
        <v>0</v>
      </c>
      <c r="U20" s="236">
        <v>2</v>
      </c>
      <c r="V20" s="236">
        <v>18913.728169014084</v>
      </c>
      <c r="W20" s="236" t="s">
        <v>1288</v>
      </c>
      <c r="X20" s="236">
        <v>11862.850706713782</v>
      </c>
      <c r="Y20" s="236">
        <v>9</v>
      </c>
      <c r="Z20" s="236">
        <v>134287.47</v>
      </c>
      <c r="AA20" s="236">
        <v>6</v>
      </c>
      <c r="AB20" s="236">
        <v>66043.018032786887</v>
      </c>
      <c r="AC20" s="236">
        <v>5</v>
      </c>
      <c r="AD20" s="236">
        <v>32263.823480118896</v>
      </c>
      <c r="AE20" s="236">
        <v>5</v>
      </c>
      <c r="AF20" s="236">
        <v>34127.74301495355</v>
      </c>
      <c r="AG20" s="236">
        <v>5</v>
      </c>
      <c r="AH20" s="236">
        <v>30519.879545454547</v>
      </c>
      <c r="AI20" s="236" t="s">
        <v>1287</v>
      </c>
      <c r="AJ20" s="236">
        <v>44882.175802139034</v>
      </c>
      <c r="AK20" s="236">
        <v>5</v>
      </c>
      <c r="AL20" s="236">
        <v>45285.792491007196</v>
      </c>
      <c r="AM20" s="236">
        <v>60.5</v>
      </c>
      <c r="AN20" s="236">
        <v>589364.84875372797</v>
      </c>
      <c r="AO20" s="236">
        <v>680162.35217990074</v>
      </c>
      <c r="AP20" s="236">
        <v>1011200</v>
      </c>
      <c r="AQ20" s="251">
        <v>287902.77</v>
      </c>
    </row>
    <row r="21" spans="1:43" x14ac:dyDescent="0.2">
      <c r="A21" s="240"/>
      <c r="B21" s="234" t="s">
        <v>164</v>
      </c>
      <c r="C21" s="235" t="s">
        <v>18</v>
      </c>
      <c r="D21" s="235" t="s">
        <v>550</v>
      </c>
      <c r="E21" s="246">
        <v>11235</v>
      </c>
      <c r="F21" s="236">
        <v>90042.658348194076</v>
      </c>
      <c r="G21" s="236">
        <v>5</v>
      </c>
      <c r="H21" s="236">
        <v>41860.183915211972</v>
      </c>
      <c r="I21" s="236" t="s">
        <v>1288</v>
      </c>
      <c r="J21" s="236">
        <v>12163.720108695652</v>
      </c>
      <c r="K21" s="236" t="s">
        <v>1287</v>
      </c>
      <c r="L21" s="236">
        <v>42388.721590909088</v>
      </c>
      <c r="M21" s="236" t="s">
        <v>1287</v>
      </c>
      <c r="N21" s="236">
        <v>53120.043512658231</v>
      </c>
      <c r="O21" s="236" t="s">
        <v>1287</v>
      </c>
      <c r="P21" s="236">
        <v>63105.014097744359</v>
      </c>
      <c r="Q21" s="236">
        <v>0.5</v>
      </c>
      <c r="R21" s="236">
        <v>9024.6955645161288</v>
      </c>
      <c r="S21" s="236">
        <v>0</v>
      </c>
      <c r="T21" s="236">
        <v>0</v>
      </c>
      <c r="U21" s="236">
        <v>2</v>
      </c>
      <c r="V21" s="236">
        <v>18913.728169014084</v>
      </c>
      <c r="W21" s="236" t="s">
        <v>1288</v>
      </c>
      <c r="X21" s="236">
        <v>11862.850706713782</v>
      </c>
      <c r="Y21" s="236">
        <v>15</v>
      </c>
      <c r="Z21" s="236">
        <v>223812.45</v>
      </c>
      <c r="AA21" s="236">
        <v>3</v>
      </c>
      <c r="AB21" s="236">
        <v>33021.509016393444</v>
      </c>
      <c r="AC21" s="236">
        <v>5</v>
      </c>
      <c r="AD21" s="236">
        <v>32263.823480118896</v>
      </c>
      <c r="AE21" s="236">
        <v>5</v>
      </c>
      <c r="AF21" s="236">
        <v>34127.74301495355</v>
      </c>
      <c r="AG21" s="236">
        <v>5</v>
      </c>
      <c r="AH21" s="236">
        <v>30519.879545454547</v>
      </c>
      <c r="AI21" s="236" t="s">
        <v>1287</v>
      </c>
      <c r="AJ21" s="236">
        <v>44882.175802139034</v>
      </c>
      <c r="AK21" s="236">
        <v>5</v>
      </c>
      <c r="AL21" s="236">
        <v>45285.792491007196</v>
      </c>
      <c r="AM21" s="236">
        <v>67.5</v>
      </c>
      <c r="AN21" s="236">
        <v>696352.33101552993</v>
      </c>
      <c r="AO21" s="236">
        <v>786394.98936372413</v>
      </c>
      <c r="AP21" s="236">
        <v>898800</v>
      </c>
      <c r="AQ21" s="251">
        <v>331739.57</v>
      </c>
    </row>
    <row r="22" spans="1:43" x14ac:dyDescent="0.2">
      <c r="A22" s="240"/>
      <c r="B22" s="234" t="s">
        <v>165</v>
      </c>
      <c r="C22" s="235" t="s">
        <v>19</v>
      </c>
      <c r="D22" s="235" t="s">
        <v>550</v>
      </c>
      <c r="E22" s="246">
        <v>8358</v>
      </c>
      <c r="F22" s="236">
        <v>65496.449968580455</v>
      </c>
      <c r="G22" s="236">
        <v>5</v>
      </c>
      <c r="H22" s="236">
        <v>41860.183915211972</v>
      </c>
      <c r="I22" s="236" t="s">
        <v>1291</v>
      </c>
      <c r="J22" s="236">
        <v>48654.880434782608</v>
      </c>
      <c r="K22" s="236" t="s">
        <v>1287</v>
      </c>
      <c r="L22" s="236">
        <v>42388.721590909088</v>
      </c>
      <c r="M22" s="236" t="s">
        <v>1287</v>
      </c>
      <c r="N22" s="236">
        <v>53120.043512658231</v>
      </c>
      <c r="O22" s="236" t="s">
        <v>1288</v>
      </c>
      <c r="P22" s="236">
        <v>12621.002819548872</v>
      </c>
      <c r="Q22" s="236">
        <v>0</v>
      </c>
      <c r="R22" s="236">
        <v>0</v>
      </c>
      <c r="S22" s="236">
        <v>0</v>
      </c>
      <c r="T22" s="236">
        <v>0</v>
      </c>
      <c r="U22" s="236">
        <v>1</v>
      </c>
      <c r="V22" s="236">
        <v>9456.8640845070422</v>
      </c>
      <c r="W22" s="236" t="s">
        <v>1287</v>
      </c>
      <c r="X22" s="236">
        <v>59314.253533568903</v>
      </c>
      <c r="Y22" s="236">
        <v>12</v>
      </c>
      <c r="Z22" s="236">
        <v>179049.96</v>
      </c>
      <c r="AA22" s="236">
        <v>3</v>
      </c>
      <c r="AB22" s="236">
        <v>33021.509016393444</v>
      </c>
      <c r="AC22" s="236">
        <v>5</v>
      </c>
      <c r="AD22" s="236">
        <v>32263.823480118896</v>
      </c>
      <c r="AE22" s="236">
        <v>5</v>
      </c>
      <c r="AF22" s="236">
        <v>34127.74301495355</v>
      </c>
      <c r="AG22" s="236">
        <v>5</v>
      </c>
      <c r="AH22" s="236">
        <v>30519.879545454547</v>
      </c>
      <c r="AI22" s="236" t="s">
        <v>1287</v>
      </c>
      <c r="AJ22" s="236">
        <v>44882.175802139034</v>
      </c>
      <c r="AK22" s="236">
        <v>5</v>
      </c>
      <c r="AL22" s="236">
        <v>45285.792491007196</v>
      </c>
      <c r="AM22" s="236">
        <v>66</v>
      </c>
      <c r="AN22" s="236">
        <v>666566.83324125339</v>
      </c>
      <c r="AO22" s="236">
        <v>732063.28320983378</v>
      </c>
      <c r="AP22" s="236">
        <v>668640</v>
      </c>
      <c r="AQ22" s="251">
        <v>255588.51</v>
      </c>
    </row>
    <row r="23" spans="1:43" x14ac:dyDescent="0.2">
      <c r="A23" s="240"/>
      <c r="B23" s="234" t="s">
        <v>166</v>
      </c>
      <c r="C23" s="235" t="s">
        <v>20</v>
      </c>
      <c r="D23" s="235" t="s">
        <v>550</v>
      </c>
      <c r="E23" s="246">
        <v>17804</v>
      </c>
      <c r="F23" s="236">
        <v>133177.11229335386</v>
      </c>
      <c r="G23" s="236">
        <v>3</v>
      </c>
      <c r="H23" s="236">
        <v>25116.110349127182</v>
      </c>
      <c r="I23" s="236" t="s">
        <v>1288</v>
      </c>
      <c r="J23" s="236">
        <v>12163.720108695652</v>
      </c>
      <c r="K23" s="236" t="s">
        <v>1287</v>
      </c>
      <c r="L23" s="236">
        <v>42388.721590909088</v>
      </c>
      <c r="M23" s="236" t="s">
        <v>1289</v>
      </c>
      <c r="N23" s="236">
        <v>31872.026107594938</v>
      </c>
      <c r="O23" s="236" t="s">
        <v>1287</v>
      </c>
      <c r="P23" s="236">
        <v>63105.014097744359</v>
      </c>
      <c r="Q23" s="236">
        <v>0</v>
      </c>
      <c r="R23" s="236">
        <v>0</v>
      </c>
      <c r="S23" s="236">
        <v>0</v>
      </c>
      <c r="T23" s="236">
        <v>0</v>
      </c>
      <c r="U23" s="236">
        <v>4</v>
      </c>
      <c r="V23" s="236">
        <v>37827.456338028169</v>
      </c>
      <c r="W23" s="236" t="s">
        <v>1287</v>
      </c>
      <c r="X23" s="236">
        <v>59314.253533568903</v>
      </c>
      <c r="Y23" s="236">
        <v>9</v>
      </c>
      <c r="Z23" s="236">
        <v>134287.47</v>
      </c>
      <c r="AA23" s="236">
        <v>3</v>
      </c>
      <c r="AB23" s="236">
        <v>33021.509016393444</v>
      </c>
      <c r="AC23" s="236">
        <v>5</v>
      </c>
      <c r="AD23" s="236">
        <v>32263.823480118896</v>
      </c>
      <c r="AE23" s="236">
        <v>5</v>
      </c>
      <c r="AF23" s="236">
        <v>34127.74301495355</v>
      </c>
      <c r="AG23" s="236">
        <v>5</v>
      </c>
      <c r="AH23" s="236">
        <v>30519.879545454547</v>
      </c>
      <c r="AI23" s="236" t="s">
        <v>1287</v>
      </c>
      <c r="AJ23" s="236">
        <v>44882.175802139034</v>
      </c>
      <c r="AK23" s="236">
        <v>5</v>
      </c>
      <c r="AL23" s="236">
        <v>45285.792491007196</v>
      </c>
      <c r="AM23" s="236">
        <v>63</v>
      </c>
      <c r="AN23" s="236">
        <v>626175.69547573489</v>
      </c>
      <c r="AO23" s="236">
        <v>759352.80776908877</v>
      </c>
      <c r="AP23" s="236">
        <v>1424320</v>
      </c>
      <c r="AQ23" s="251">
        <v>319326.71999999997</v>
      </c>
    </row>
    <row r="24" spans="1:43" x14ac:dyDescent="0.2">
      <c r="A24" s="240"/>
      <c r="B24" s="234" t="s">
        <v>167</v>
      </c>
      <c r="C24" s="235" t="s">
        <v>21</v>
      </c>
      <c r="D24" s="235" t="s">
        <v>550</v>
      </c>
      <c r="E24" s="246">
        <v>9548</v>
      </c>
      <c r="F24" s="236">
        <v>71420.751975788735</v>
      </c>
      <c r="G24" s="236">
        <v>4</v>
      </c>
      <c r="H24" s="236">
        <v>33488.147132169579</v>
      </c>
      <c r="I24" s="236" t="s">
        <v>1288</v>
      </c>
      <c r="J24" s="236">
        <v>12163.720108695652</v>
      </c>
      <c r="K24" s="236" t="s">
        <v>1287</v>
      </c>
      <c r="L24" s="236">
        <v>42388.721590909088</v>
      </c>
      <c r="M24" s="236" t="s">
        <v>1289</v>
      </c>
      <c r="N24" s="236">
        <v>31872.026107594938</v>
      </c>
      <c r="O24" s="236" t="s">
        <v>1291</v>
      </c>
      <c r="P24" s="236">
        <v>50484.011278195489</v>
      </c>
      <c r="Q24" s="236">
        <v>1.5</v>
      </c>
      <c r="R24" s="236">
        <v>27074.086693548386</v>
      </c>
      <c r="S24" s="236">
        <v>2.5</v>
      </c>
      <c r="T24" s="236">
        <v>52130.229037267083</v>
      </c>
      <c r="U24" s="236">
        <v>5</v>
      </c>
      <c r="V24" s="236">
        <v>47284.320422535209</v>
      </c>
      <c r="W24" s="236" t="s">
        <v>1289</v>
      </c>
      <c r="X24" s="236">
        <v>35588.552120141343</v>
      </c>
      <c r="Y24" s="236">
        <v>3</v>
      </c>
      <c r="Z24" s="236">
        <v>44762.49</v>
      </c>
      <c r="AA24" s="236">
        <v>6</v>
      </c>
      <c r="AB24" s="236">
        <v>66043.018032786887</v>
      </c>
      <c r="AC24" s="236">
        <v>5</v>
      </c>
      <c r="AD24" s="236">
        <v>32263.823480118896</v>
      </c>
      <c r="AE24" s="236">
        <v>5</v>
      </c>
      <c r="AF24" s="236">
        <v>34127.74301495355</v>
      </c>
      <c r="AG24" s="236">
        <v>5</v>
      </c>
      <c r="AH24" s="236">
        <v>30519.879545454547</v>
      </c>
      <c r="AI24" s="236" t="s">
        <v>1287</v>
      </c>
      <c r="AJ24" s="236">
        <v>44882.175802139034</v>
      </c>
      <c r="AK24" s="236">
        <v>5</v>
      </c>
      <c r="AL24" s="236">
        <v>45285.792491007196</v>
      </c>
      <c r="AM24" s="236">
        <v>63</v>
      </c>
      <c r="AN24" s="236">
        <v>630358.73685751681</v>
      </c>
      <c r="AO24" s="236">
        <v>701779.48883330554</v>
      </c>
      <c r="AP24" s="236">
        <v>763840</v>
      </c>
      <c r="AQ24" s="251">
        <v>291978.83</v>
      </c>
    </row>
    <row r="25" spans="1:43" x14ac:dyDescent="0.2">
      <c r="A25" s="240"/>
      <c r="B25" s="234" t="s">
        <v>168</v>
      </c>
      <c r="C25" s="235" t="s">
        <v>22</v>
      </c>
      <c r="D25" s="235" t="s">
        <v>549</v>
      </c>
      <c r="E25" s="246">
        <v>1324</v>
      </c>
      <c r="F25" s="236">
        <v>9039.1436549776845</v>
      </c>
      <c r="G25" s="236">
        <v>1</v>
      </c>
      <c r="H25" s="236">
        <v>8372.0367830423947</v>
      </c>
      <c r="I25" s="236" t="s">
        <v>1287</v>
      </c>
      <c r="J25" s="236">
        <v>60818.600543478264</v>
      </c>
      <c r="K25" s="236" t="s">
        <v>1288</v>
      </c>
      <c r="L25" s="236">
        <v>8477.744318181818</v>
      </c>
      <c r="M25" s="236" t="s">
        <v>1287</v>
      </c>
      <c r="N25" s="236">
        <v>53120.043512658231</v>
      </c>
      <c r="O25" s="236" t="s">
        <v>1288</v>
      </c>
      <c r="P25" s="236">
        <v>12621.002819548872</v>
      </c>
      <c r="Q25" s="236">
        <v>0</v>
      </c>
      <c r="R25" s="236">
        <v>0</v>
      </c>
      <c r="S25" s="236">
        <v>0.5</v>
      </c>
      <c r="T25" s="236">
        <v>10426.045807453416</v>
      </c>
      <c r="U25" s="236">
        <v>2</v>
      </c>
      <c r="V25" s="236">
        <v>18913.728169014084</v>
      </c>
      <c r="W25" s="236" t="s">
        <v>1287</v>
      </c>
      <c r="X25" s="236">
        <v>59314.253533568903</v>
      </c>
      <c r="Y25" s="236">
        <v>9</v>
      </c>
      <c r="Z25" s="236">
        <v>134287.47</v>
      </c>
      <c r="AA25" s="236">
        <v>3</v>
      </c>
      <c r="AB25" s="236">
        <v>33021.509016393444</v>
      </c>
      <c r="AC25" s="236">
        <v>5</v>
      </c>
      <c r="AD25" s="236">
        <v>32263.823480118896</v>
      </c>
      <c r="AE25" s="236">
        <v>5</v>
      </c>
      <c r="AF25" s="236">
        <v>34127.74301495355</v>
      </c>
      <c r="AG25" s="236">
        <v>5</v>
      </c>
      <c r="AH25" s="236">
        <v>30519.879545454547</v>
      </c>
      <c r="AI25" s="236" t="s">
        <v>1287</v>
      </c>
      <c r="AJ25" s="236">
        <v>44882.175802139034</v>
      </c>
      <c r="AK25" s="236">
        <v>5</v>
      </c>
      <c r="AL25" s="236">
        <v>45285.792491007196</v>
      </c>
      <c r="AM25" s="236">
        <v>57.5</v>
      </c>
      <c r="AN25" s="236">
        <v>586451.84883701266</v>
      </c>
      <c r="AO25" s="236">
        <v>595490.99249199033</v>
      </c>
      <c r="AP25" s="236">
        <v>105920</v>
      </c>
      <c r="AQ25" s="251">
        <v>40488.06</v>
      </c>
    </row>
    <row r="26" spans="1:43" x14ac:dyDescent="0.2">
      <c r="A26" s="241"/>
      <c r="B26" s="234" t="s">
        <v>169</v>
      </c>
      <c r="C26" s="235" t="s">
        <v>23</v>
      </c>
      <c r="D26" s="235" t="s">
        <v>548</v>
      </c>
      <c r="E26" s="246">
        <v>10481</v>
      </c>
      <c r="F26" s="236">
        <v>59733.149915873029</v>
      </c>
      <c r="G26" s="236">
        <v>1</v>
      </c>
      <c r="H26" s="236">
        <v>8372.0367830423947</v>
      </c>
      <c r="I26" s="236" t="s">
        <v>1290</v>
      </c>
      <c r="J26" s="236">
        <v>24327.440217391304</v>
      </c>
      <c r="K26" s="236" t="s">
        <v>1288</v>
      </c>
      <c r="L26" s="236">
        <v>8477.744318181818</v>
      </c>
      <c r="M26" s="236" t="s">
        <v>1288</v>
      </c>
      <c r="N26" s="236">
        <v>10624.008702531646</v>
      </c>
      <c r="O26" s="236" t="s">
        <v>1288</v>
      </c>
      <c r="P26" s="236">
        <v>12621.002819548872</v>
      </c>
      <c r="Q26" s="236">
        <v>0</v>
      </c>
      <c r="R26" s="236">
        <v>0</v>
      </c>
      <c r="S26" s="236">
        <v>0</v>
      </c>
      <c r="T26" s="236">
        <v>0</v>
      </c>
      <c r="U26" s="236">
        <v>1</v>
      </c>
      <c r="V26" s="236">
        <v>9456.8640845070422</v>
      </c>
      <c r="W26" s="236" t="s">
        <v>1288</v>
      </c>
      <c r="X26" s="236">
        <v>11862.850706713782</v>
      </c>
      <c r="Y26" s="236">
        <v>12</v>
      </c>
      <c r="Z26" s="236">
        <v>179049.96</v>
      </c>
      <c r="AA26" s="236">
        <v>3</v>
      </c>
      <c r="AB26" s="236">
        <v>33021.509016393444</v>
      </c>
      <c r="AC26" s="236">
        <v>5</v>
      </c>
      <c r="AD26" s="236">
        <v>32263.823480118896</v>
      </c>
      <c r="AE26" s="236">
        <v>5</v>
      </c>
      <c r="AF26" s="236">
        <v>34127.74301495355</v>
      </c>
      <c r="AG26" s="236">
        <v>5</v>
      </c>
      <c r="AH26" s="236">
        <v>30519.879545454547</v>
      </c>
      <c r="AI26" s="236" t="s">
        <v>1287</v>
      </c>
      <c r="AJ26" s="236">
        <v>44882.175802139034</v>
      </c>
      <c r="AK26" s="236">
        <v>5</v>
      </c>
      <c r="AL26" s="236">
        <v>45285.792491007196</v>
      </c>
      <c r="AM26" s="236">
        <v>48</v>
      </c>
      <c r="AN26" s="236">
        <v>484892.83098198357</v>
      </c>
      <c r="AO26" s="236">
        <v>544625.98089785653</v>
      </c>
      <c r="AP26" s="236">
        <v>838480</v>
      </c>
      <c r="AQ26" s="251">
        <v>230327.32</v>
      </c>
    </row>
    <row r="27" spans="1:43" x14ac:dyDescent="0.2">
      <c r="A27" s="239" t="s">
        <v>136</v>
      </c>
      <c r="B27" s="234" t="s">
        <v>170</v>
      </c>
      <c r="C27" s="235" t="s">
        <v>24</v>
      </c>
      <c r="D27" s="235" t="s">
        <v>548</v>
      </c>
      <c r="E27" s="246">
        <v>5861</v>
      </c>
      <c r="F27" s="236">
        <v>47668.748665243118</v>
      </c>
      <c r="G27" s="236">
        <v>4</v>
      </c>
      <c r="H27" s="236">
        <v>33488.147132169579</v>
      </c>
      <c r="I27" s="236" t="s">
        <v>1291</v>
      </c>
      <c r="J27" s="236">
        <v>48654.880434782608</v>
      </c>
      <c r="K27" s="236" t="s">
        <v>1291</v>
      </c>
      <c r="L27" s="236">
        <v>33910.977272727272</v>
      </c>
      <c r="M27" s="236" t="s">
        <v>1287</v>
      </c>
      <c r="N27" s="236">
        <v>53120.043512658231</v>
      </c>
      <c r="O27" s="236" t="s">
        <v>1288</v>
      </c>
      <c r="P27" s="236">
        <v>12621.002819548872</v>
      </c>
      <c r="Q27" s="236">
        <v>2.5</v>
      </c>
      <c r="R27" s="236">
        <v>45123.477822580644</v>
      </c>
      <c r="S27" s="236">
        <v>0</v>
      </c>
      <c r="T27" s="236">
        <v>0</v>
      </c>
      <c r="U27" s="236">
        <v>4</v>
      </c>
      <c r="V27" s="236">
        <v>37827.456338028169</v>
      </c>
      <c r="W27" s="236" t="s">
        <v>1288</v>
      </c>
      <c r="X27" s="236">
        <v>11862.850706713782</v>
      </c>
      <c r="Y27" s="236">
        <v>3</v>
      </c>
      <c r="Z27" s="236">
        <v>44762.49</v>
      </c>
      <c r="AA27" s="236">
        <v>15</v>
      </c>
      <c r="AB27" s="236">
        <v>165107.54508196723</v>
      </c>
      <c r="AC27" s="236">
        <v>5</v>
      </c>
      <c r="AD27" s="236">
        <v>32263.823480118896</v>
      </c>
      <c r="AE27" s="236">
        <v>5</v>
      </c>
      <c r="AF27" s="236">
        <v>34127.74301495355</v>
      </c>
      <c r="AG27" s="236">
        <v>5</v>
      </c>
      <c r="AH27" s="236">
        <v>30519.879545454547</v>
      </c>
      <c r="AI27" s="236" t="s">
        <v>1287</v>
      </c>
      <c r="AJ27" s="236">
        <v>44882.175802139034</v>
      </c>
      <c r="AK27" s="236">
        <v>5</v>
      </c>
      <c r="AL27" s="236">
        <v>45285.792491007196</v>
      </c>
      <c r="AM27" s="236">
        <v>68.5</v>
      </c>
      <c r="AN27" s="236">
        <v>673558.2854548496</v>
      </c>
      <c r="AO27" s="236">
        <v>721227.03412009275</v>
      </c>
      <c r="AP27" s="236">
        <v>468880</v>
      </c>
      <c r="AQ27" s="251">
        <v>179229.99</v>
      </c>
    </row>
    <row r="28" spans="1:43" x14ac:dyDescent="0.2">
      <c r="A28" s="240"/>
      <c r="B28" s="234" t="s">
        <v>171</v>
      </c>
      <c r="C28" s="235" t="s">
        <v>25</v>
      </c>
      <c r="D28" s="235" t="s">
        <v>548</v>
      </c>
      <c r="E28" s="246">
        <v>142320</v>
      </c>
      <c r="F28" s="236">
        <v>980088.71205349534</v>
      </c>
      <c r="G28" s="236">
        <v>4</v>
      </c>
      <c r="H28" s="236">
        <v>33488.147132169579</v>
      </c>
      <c r="I28" s="236" t="s">
        <v>1287</v>
      </c>
      <c r="J28" s="236">
        <v>60818.600543478264</v>
      </c>
      <c r="K28" s="236" t="s">
        <v>1291</v>
      </c>
      <c r="L28" s="236">
        <v>33910.977272727272</v>
      </c>
      <c r="M28" s="236" t="s">
        <v>1291</v>
      </c>
      <c r="N28" s="236">
        <v>42496.034810126584</v>
      </c>
      <c r="O28" s="236" t="s">
        <v>1290</v>
      </c>
      <c r="P28" s="236">
        <v>25242.005639097744</v>
      </c>
      <c r="Q28" s="236">
        <v>0</v>
      </c>
      <c r="R28" s="236">
        <v>0</v>
      </c>
      <c r="S28" s="236">
        <v>0</v>
      </c>
      <c r="T28" s="236">
        <v>0</v>
      </c>
      <c r="U28" s="236">
        <v>4</v>
      </c>
      <c r="V28" s="236">
        <v>37827.456338028169</v>
      </c>
      <c r="W28" s="236" t="s">
        <v>1290</v>
      </c>
      <c r="X28" s="236">
        <v>23725.701413427563</v>
      </c>
      <c r="Y28" s="236">
        <v>3</v>
      </c>
      <c r="Z28" s="236">
        <v>44762.49</v>
      </c>
      <c r="AA28" s="236">
        <v>6</v>
      </c>
      <c r="AB28" s="236">
        <v>66043.018032786887</v>
      </c>
      <c r="AC28" s="236">
        <v>4.4782608695652177</v>
      </c>
      <c r="AD28" s="236">
        <v>28897.163638715188</v>
      </c>
      <c r="AE28" s="236">
        <v>4.5217391304347823</v>
      </c>
      <c r="AF28" s="236">
        <v>30863.350204827551</v>
      </c>
      <c r="AG28" s="236">
        <v>5</v>
      </c>
      <c r="AH28" s="236">
        <v>30519.879545454547</v>
      </c>
      <c r="AI28" s="236" t="s">
        <v>1287</v>
      </c>
      <c r="AJ28" s="236">
        <v>44882.175802139034</v>
      </c>
      <c r="AK28" s="236">
        <v>5</v>
      </c>
      <c r="AL28" s="236">
        <v>45285.792491007196</v>
      </c>
      <c r="AM28" s="236">
        <v>58</v>
      </c>
      <c r="AN28" s="236">
        <v>548762.79286398552</v>
      </c>
      <c r="AO28" s="236">
        <v>1528851.5049174808</v>
      </c>
      <c r="AP28" s="236">
        <v>11385600</v>
      </c>
      <c r="AQ28" s="251">
        <v>611162</v>
      </c>
    </row>
    <row r="29" spans="1:43" x14ac:dyDescent="0.2">
      <c r="A29" s="240"/>
      <c r="B29" s="234" t="s">
        <v>172</v>
      </c>
      <c r="C29" s="235" t="s">
        <v>26</v>
      </c>
      <c r="D29" s="235" t="s">
        <v>548</v>
      </c>
      <c r="E29" s="246">
        <v>86608</v>
      </c>
      <c r="F29" s="236">
        <v>680896.60210202006</v>
      </c>
      <c r="G29" s="236">
        <v>4</v>
      </c>
      <c r="H29" s="236">
        <v>33488.147132169579</v>
      </c>
      <c r="I29" s="236" t="s">
        <v>1290</v>
      </c>
      <c r="J29" s="236">
        <v>24327.440217391304</v>
      </c>
      <c r="K29" s="236" t="s">
        <v>1291</v>
      </c>
      <c r="L29" s="236">
        <v>33910.977272727272</v>
      </c>
      <c r="M29" s="236" t="s">
        <v>1289</v>
      </c>
      <c r="N29" s="236">
        <v>31872.026107594938</v>
      </c>
      <c r="O29" s="236" t="s">
        <v>1288</v>
      </c>
      <c r="P29" s="236">
        <v>12621.002819548872</v>
      </c>
      <c r="Q29" s="236">
        <v>0.5</v>
      </c>
      <c r="R29" s="236">
        <v>9024.6955645161288</v>
      </c>
      <c r="S29" s="236">
        <v>0</v>
      </c>
      <c r="T29" s="236">
        <v>0</v>
      </c>
      <c r="U29" s="236">
        <v>5</v>
      </c>
      <c r="V29" s="236">
        <v>47284.320422535209</v>
      </c>
      <c r="W29" s="236" t="s">
        <v>1287</v>
      </c>
      <c r="X29" s="236">
        <v>59314.253533568903</v>
      </c>
      <c r="Y29" s="236">
        <v>3</v>
      </c>
      <c r="Z29" s="236">
        <v>44762.49</v>
      </c>
      <c r="AA29" s="236">
        <v>15</v>
      </c>
      <c r="AB29" s="236">
        <v>165107.54508196723</v>
      </c>
      <c r="AC29" s="236">
        <v>4.2857142857142856</v>
      </c>
      <c r="AD29" s="236">
        <v>27654.705840101913</v>
      </c>
      <c r="AE29" s="236">
        <v>4.4285714285714288</v>
      </c>
      <c r="AF29" s="236">
        <v>30227.42952753029</v>
      </c>
      <c r="AG29" s="236">
        <v>5</v>
      </c>
      <c r="AH29" s="236">
        <v>30519.879545454547</v>
      </c>
      <c r="AI29" s="236" t="s">
        <v>1287</v>
      </c>
      <c r="AJ29" s="236">
        <v>44882.175802139034</v>
      </c>
      <c r="AK29" s="236">
        <v>5</v>
      </c>
      <c r="AL29" s="236">
        <v>45285.792491007196</v>
      </c>
      <c r="AM29" s="236">
        <v>66.214285714285722</v>
      </c>
      <c r="AN29" s="236">
        <v>640282.88135825249</v>
      </c>
      <c r="AO29" s="236">
        <v>1321179.4834602724</v>
      </c>
      <c r="AP29" s="236">
        <v>6928640</v>
      </c>
      <c r="AQ29" s="251">
        <v>535568.51</v>
      </c>
    </row>
    <row r="30" spans="1:43" x14ac:dyDescent="0.2">
      <c r="A30" s="240"/>
      <c r="B30" s="234" t="s">
        <v>173</v>
      </c>
      <c r="C30" s="235" t="s">
        <v>27</v>
      </c>
      <c r="D30" s="235" t="s">
        <v>548</v>
      </c>
      <c r="E30" s="246">
        <v>81538</v>
      </c>
      <c r="F30" s="236">
        <v>503425.09073502774</v>
      </c>
      <c r="G30" s="236">
        <v>2</v>
      </c>
      <c r="H30" s="236">
        <v>16744.073566084789</v>
      </c>
      <c r="I30" s="236" t="s">
        <v>1289</v>
      </c>
      <c r="J30" s="236">
        <v>36491.16032608696</v>
      </c>
      <c r="K30" s="236" t="s">
        <v>1290</v>
      </c>
      <c r="L30" s="236">
        <v>16955.488636363636</v>
      </c>
      <c r="M30" s="236" t="s">
        <v>1287</v>
      </c>
      <c r="N30" s="236">
        <v>53120.043512658231</v>
      </c>
      <c r="O30" s="236" t="s">
        <v>1288</v>
      </c>
      <c r="P30" s="236">
        <v>12621.002819548872</v>
      </c>
      <c r="Q30" s="236">
        <v>0.5</v>
      </c>
      <c r="R30" s="236">
        <v>9024.6955645161288</v>
      </c>
      <c r="S30" s="236">
        <v>0</v>
      </c>
      <c r="T30" s="236">
        <v>0</v>
      </c>
      <c r="U30" s="236">
        <v>4</v>
      </c>
      <c r="V30" s="236">
        <v>37827.456338028169</v>
      </c>
      <c r="W30" s="236" t="s">
        <v>1290</v>
      </c>
      <c r="X30" s="236">
        <v>23725.701413427563</v>
      </c>
      <c r="Y30" s="236">
        <v>6</v>
      </c>
      <c r="Z30" s="236">
        <v>89524.98</v>
      </c>
      <c r="AA30" s="236">
        <v>3</v>
      </c>
      <c r="AB30" s="236">
        <v>33021.509016393444</v>
      </c>
      <c r="AC30" s="236">
        <v>4</v>
      </c>
      <c r="AD30" s="236">
        <v>25811.058784095116</v>
      </c>
      <c r="AE30" s="236">
        <v>4.5</v>
      </c>
      <c r="AF30" s="236">
        <v>30714.968713458195</v>
      </c>
      <c r="AG30" s="236">
        <v>5</v>
      </c>
      <c r="AH30" s="236">
        <v>30519.879545454547</v>
      </c>
      <c r="AI30" s="236" t="s">
        <v>1287</v>
      </c>
      <c r="AJ30" s="236">
        <v>44882.175802139034</v>
      </c>
      <c r="AK30" s="236">
        <v>5</v>
      </c>
      <c r="AL30" s="236">
        <v>45285.792491007196</v>
      </c>
      <c r="AM30" s="236">
        <v>52</v>
      </c>
      <c r="AN30" s="236">
        <v>506269.98652926192</v>
      </c>
      <c r="AO30" s="236">
        <v>1009695.0772642895</v>
      </c>
      <c r="AP30" s="236">
        <v>6523040</v>
      </c>
      <c r="AQ30" s="251">
        <v>409945.87</v>
      </c>
    </row>
    <row r="31" spans="1:43" x14ac:dyDescent="0.2">
      <c r="A31" s="240"/>
      <c r="B31" s="234" t="s">
        <v>174</v>
      </c>
      <c r="C31" s="235" t="s">
        <v>28</v>
      </c>
      <c r="D31" s="235" t="s">
        <v>548</v>
      </c>
      <c r="E31" s="246">
        <v>45803</v>
      </c>
      <c r="F31" s="236">
        <v>238380.03604801433</v>
      </c>
      <c r="G31" s="236">
        <v>1</v>
      </c>
      <c r="H31" s="236">
        <v>8372.0367830423947</v>
      </c>
      <c r="I31" s="236" t="s">
        <v>1288</v>
      </c>
      <c r="J31" s="236">
        <v>12163.720108695652</v>
      </c>
      <c r="K31" s="236" t="s">
        <v>1288</v>
      </c>
      <c r="L31" s="236">
        <v>8477.744318181818</v>
      </c>
      <c r="M31" s="236" t="s">
        <v>1291</v>
      </c>
      <c r="N31" s="236">
        <v>42496.034810126584</v>
      </c>
      <c r="O31" s="236" t="s">
        <v>1288</v>
      </c>
      <c r="P31" s="236">
        <v>12621.002819548872</v>
      </c>
      <c r="Q31" s="236">
        <v>0.5</v>
      </c>
      <c r="R31" s="236">
        <v>9024.6955645161288</v>
      </c>
      <c r="S31" s="236">
        <v>0.5</v>
      </c>
      <c r="T31" s="236">
        <v>10426.045807453416</v>
      </c>
      <c r="U31" s="236">
        <v>4</v>
      </c>
      <c r="V31" s="236">
        <v>37827.456338028169</v>
      </c>
      <c r="W31" s="236" t="s">
        <v>1288</v>
      </c>
      <c r="X31" s="236">
        <v>11862.850706713782</v>
      </c>
      <c r="Y31" s="236">
        <v>3</v>
      </c>
      <c r="Z31" s="236">
        <v>44762.49</v>
      </c>
      <c r="AA31" s="236">
        <v>3</v>
      </c>
      <c r="AB31" s="236">
        <v>33021.509016393444</v>
      </c>
      <c r="AC31" s="236">
        <v>4.166666666666667</v>
      </c>
      <c r="AD31" s="236">
        <v>26886.51956676575</v>
      </c>
      <c r="AE31" s="236">
        <v>4.666666666666667</v>
      </c>
      <c r="AF31" s="236">
        <v>31852.560147289983</v>
      </c>
      <c r="AG31" s="236">
        <v>5</v>
      </c>
      <c r="AH31" s="236">
        <v>30519.879545454547</v>
      </c>
      <c r="AI31" s="236" t="s">
        <v>1287</v>
      </c>
      <c r="AJ31" s="236">
        <v>44882.175802139034</v>
      </c>
      <c r="AK31" s="236">
        <v>5</v>
      </c>
      <c r="AL31" s="236">
        <v>45285.792491007196</v>
      </c>
      <c r="AM31" s="236">
        <v>43.833333333333336</v>
      </c>
      <c r="AN31" s="236">
        <v>410482.51382535673</v>
      </c>
      <c r="AO31" s="236">
        <v>648862.54987337103</v>
      </c>
      <c r="AP31" s="236">
        <v>3664240</v>
      </c>
      <c r="AQ31" s="251">
        <v>268249.71999999997</v>
      </c>
    </row>
    <row r="32" spans="1:43" x14ac:dyDescent="0.2">
      <c r="A32" s="240"/>
      <c r="B32" s="234" t="s">
        <v>175</v>
      </c>
      <c r="C32" s="235" t="s">
        <v>29</v>
      </c>
      <c r="D32" s="235" t="s">
        <v>548</v>
      </c>
      <c r="E32" s="246">
        <v>32667</v>
      </c>
      <c r="F32" s="236">
        <v>247125.48230772847</v>
      </c>
      <c r="G32" s="236">
        <v>5</v>
      </c>
      <c r="H32" s="236">
        <v>41860.183915211972</v>
      </c>
      <c r="I32" s="236" t="s">
        <v>1290</v>
      </c>
      <c r="J32" s="236">
        <v>24327.440217391304</v>
      </c>
      <c r="K32" s="236" t="s">
        <v>1287</v>
      </c>
      <c r="L32" s="236">
        <v>42388.721590909088</v>
      </c>
      <c r="M32" s="236" t="s">
        <v>1290</v>
      </c>
      <c r="N32" s="236">
        <v>21248.017405063292</v>
      </c>
      <c r="O32" s="236" t="s">
        <v>1290</v>
      </c>
      <c r="P32" s="236">
        <v>25242.005639097744</v>
      </c>
      <c r="Q32" s="236">
        <v>0</v>
      </c>
      <c r="R32" s="236">
        <v>0</v>
      </c>
      <c r="S32" s="236">
        <v>0</v>
      </c>
      <c r="T32" s="236">
        <v>0</v>
      </c>
      <c r="U32" s="236">
        <v>2</v>
      </c>
      <c r="V32" s="236">
        <v>18913.728169014084</v>
      </c>
      <c r="W32" s="236" t="s">
        <v>1287</v>
      </c>
      <c r="X32" s="236">
        <v>59314.253533568903</v>
      </c>
      <c r="Y32" s="236">
        <v>3</v>
      </c>
      <c r="Z32" s="236">
        <v>44762.49</v>
      </c>
      <c r="AA32" s="236">
        <v>15</v>
      </c>
      <c r="AB32" s="236">
        <v>165107.54508196723</v>
      </c>
      <c r="AC32" s="236">
        <v>3.4285714285714284</v>
      </c>
      <c r="AD32" s="236">
        <v>22123.764672081528</v>
      </c>
      <c r="AE32" s="236">
        <v>4.2857142857142856</v>
      </c>
      <c r="AF32" s="236">
        <v>29252.351155674471</v>
      </c>
      <c r="AG32" s="236">
        <v>5</v>
      </c>
      <c r="AH32" s="236">
        <v>30519.879545454547</v>
      </c>
      <c r="AI32" s="236" t="s">
        <v>1287</v>
      </c>
      <c r="AJ32" s="236">
        <v>44882.175802139034</v>
      </c>
      <c r="AK32" s="236">
        <v>5</v>
      </c>
      <c r="AL32" s="236">
        <v>45285.792491007196</v>
      </c>
      <c r="AM32" s="236">
        <v>63.714285714285708</v>
      </c>
      <c r="AN32" s="236">
        <v>615228.34921858041</v>
      </c>
      <c r="AO32" s="236">
        <v>862353.8315263089</v>
      </c>
      <c r="AP32" s="236">
        <v>2613360</v>
      </c>
      <c r="AQ32" s="251">
        <v>359028.51</v>
      </c>
    </row>
    <row r="33" spans="1:43" x14ac:dyDescent="0.2">
      <c r="A33" s="240"/>
      <c r="B33" s="234" t="s">
        <v>176</v>
      </c>
      <c r="C33" s="235" t="s">
        <v>30</v>
      </c>
      <c r="D33" s="235" t="s">
        <v>548</v>
      </c>
      <c r="E33" s="246">
        <v>28672</v>
      </c>
      <c r="F33" s="236">
        <v>183832.88652670549</v>
      </c>
      <c r="G33" s="236">
        <v>5</v>
      </c>
      <c r="H33" s="236">
        <v>41860.183915211972</v>
      </c>
      <c r="I33" s="236" t="s">
        <v>1290</v>
      </c>
      <c r="J33" s="236">
        <v>24327.440217391304</v>
      </c>
      <c r="K33" s="236" t="s">
        <v>1291</v>
      </c>
      <c r="L33" s="236">
        <v>33910.977272727272</v>
      </c>
      <c r="M33" s="236" t="s">
        <v>1288</v>
      </c>
      <c r="N33" s="236">
        <v>10624.008702531646</v>
      </c>
      <c r="O33" s="236" t="s">
        <v>1288</v>
      </c>
      <c r="P33" s="236">
        <v>12621.002819548872</v>
      </c>
      <c r="Q33" s="236">
        <v>0</v>
      </c>
      <c r="R33" s="236">
        <v>0</v>
      </c>
      <c r="S33" s="236">
        <v>0</v>
      </c>
      <c r="T33" s="236">
        <v>0</v>
      </c>
      <c r="U33" s="236">
        <v>2</v>
      </c>
      <c r="V33" s="236">
        <v>18913.728169014084</v>
      </c>
      <c r="W33" s="236" t="s">
        <v>1288</v>
      </c>
      <c r="X33" s="236">
        <v>11862.850706713782</v>
      </c>
      <c r="Y33" s="236">
        <v>3</v>
      </c>
      <c r="Z33" s="236">
        <v>44762.49</v>
      </c>
      <c r="AA33" s="236">
        <v>12</v>
      </c>
      <c r="AB33" s="236">
        <v>132086.03606557377</v>
      </c>
      <c r="AC33" s="236">
        <v>4</v>
      </c>
      <c r="AD33" s="236">
        <v>25811.058784095116</v>
      </c>
      <c r="AE33" s="236">
        <v>4</v>
      </c>
      <c r="AF33" s="236">
        <v>27302.194411962839</v>
      </c>
      <c r="AG33" s="236">
        <v>5</v>
      </c>
      <c r="AH33" s="236">
        <v>30519.879545454547</v>
      </c>
      <c r="AI33" s="236" t="s">
        <v>1287</v>
      </c>
      <c r="AJ33" s="236">
        <v>44882.175802139034</v>
      </c>
      <c r="AK33" s="236">
        <v>5</v>
      </c>
      <c r="AL33" s="236">
        <v>45285.792491007196</v>
      </c>
      <c r="AM33" s="236">
        <v>54</v>
      </c>
      <c r="AN33" s="236">
        <v>504769.81890337146</v>
      </c>
      <c r="AO33" s="236">
        <v>688602.70543007692</v>
      </c>
      <c r="AP33" s="236">
        <v>2293760</v>
      </c>
      <c r="AQ33" s="251">
        <v>288130.53000000003</v>
      </c>
    </row>
    <row r="34" spans="1:43" x14ac:dyDescent="0.2">
      <c r="A34" s="240"/>
      <c r="B34" s="234" t="s">
        <v>177</v>
      </c>
      <c r="C34" s="235" t="s">
        <v>31</v>
      </c>
      <c r="D34" s="235" t="s">
        <v>548</v>
      </c>
      <c r="E34" s="246">
        <v>59433</v>
      </c>
      <c r="F34" s="236">
        <v>436728.76459766604</v>
      </c>
      <c r="G34" s="236">
        <v>3</v>
      </c>
      <c r="H34" s="236">
        <v>25116.110349127182</v>
      </c>
      <c r="I34" s="236" t="s">
        <v>1288</v>
      </c>
      <c r="J34" s="236">
        <v>12163.720108695652</v>
      </c>
      <c r="K34" s="236" t="s">
        <v>1289</v>
      </c>
      <c r="L34" s="236">
        <v>25433.232954545456</v>
      </c>
      <c r="M34" s="236" t="s">
        <v>1289</v>
      </c>
      <c r="N34" s="236">
        <v>31872.026107594938</v>
      </c>
      <c r="O34" s="236" t="s">
        <v>1290</v>
      </c>
      <c r="P34" s="236">
        <v>25242.005639097744</v>
      </c>
      <c r="Q34" s="236">
        <v>0.5</v>
      </c>
      <c r="R34" s="236">
        <v>9024.6955645161288</v>
      </c>
      <c r="S34" s="236">
        <v>1.5</v>
      </c>
      <c r="T34" s="236">
        <v>31278.137422360247</v>
      </c>
      <c r="U34" s="236">
        <v>5</v>
      </c>
      <c r="V34" s="236">
        <v>47284.320422535209</v>
      </c>
      <c r="W34" s="236" t="s">
        <v>1288</v>
      </c>
      <c r="X34" s="236">
        <v>11862.850706713782</v>
      </c>
      <c r="Y34" s="236">
        <v>6</v>
      </c>
      <c r="Z34" s="236">
        <v>89524.98</v>
      </c>
      <c r="AA34" s="236">
        <v>12</v>
      </c>
      <c r="AB34" s="236">
        <v>132086.03606557377</v>
      </c>
      <c r="AC34" s="236">
        <v>5</v>
      </c>
      <c r="AD34" s="236">
        <v>32263.823480118896</v>
      </c>
      <c r="AE34" s="236">
        <v>3.8888888888888888</v>
      </c>
      <c r="AF34" s="236">
        <v>26543.80012274165</v>
      </c>
      <c r="AG34" s="236">
        <v>5</v>
      </c>
      <c r="AH34" s="236">
        <v>30519.879545454547</v>
      </c>
      <c r="AI34" s="236" t="s">
        <v>1287</v>
      </c>
      <c r="AJ34" s="236">
        <v>44882.175802139034</v>
      </c>
      <c r="AK34" s="236">
        <v>5</v>
      </c>
      <c r="AL34" s="236">
        <v>45285.792491007196</v>
      </c>
      <c r="AM34" s="236">
        <v>61.888888888888886</v>
      </c>
      <c r="AN34" s="236">
        <v>620383.58678222145</v>
      </c>
      <c r="AO34" s="236">
        <v>1057112.3513798874</v>
      </c>
      <c r="AP34" s="236">
        <v>4754640</v>
      </c>
      <c r="AQ34" s="251">
        <v>432633.12</v>
      </c>
    </row>
    <row r="35" spans="1:43" x14ac:dyDescent="0.2">
      <c r="A35" s="240"/>
      <c r="B35" s="234" t="s">
        <v>178</v>
      </c>
      <c r="C35" s="235" t="s">
        <v>32</v>
      </c>
      <c r="D35" s="235" t="s">
        <v>548</v>
      </c>
      <c r="E35" s="246">
        <v>22963</v>
      </c>
      <c r="F35" s="236">
        <v>155953.85457582094</v>
      </c>
      <c r="G35" s="236">
        <v>4</v>
      </c>
      <c r="H35" s="236">
        <v>33488.147132169579</v>
      </c>
      <c r="I35" s="236" t="s">
        <v>1290</v>
      </c>
      <c r="J35" s="236">
        <v>24327.440217391304</v>
      </c>
      <c r="K35" s="236" t="s">
        <v>1291</v>
      </c>
      <c r="L35" s="236">
        <v>33910.977272727272</v>
      </c>
      <c r="M35" s="236" t="s">
        <v>1288</v>
      </c>
      <c r="N35" s="236">
        <v>10624.008702531646</v>
      </c>
      <c r="O35" s="236" t="s">
        <v>1288</v>
      </c>
      <c r="P35" s="236">
        <v>12621.002819548872</v>
      </c>
      <c r="Q35" s="236">
        <v>0.5</v>
      </c>
      <c r="R35" s="236">
        <v>9024.6955645161288</v>
      </c>
      <c r="S35" s="236">
        <v>0.5</v>
      </c>
      <c r="T35" s="236">
        <v>10426.045807453416</v>
      </c>
      <c r="U35" s="236">
        <v>4</v>
      </c>
      <c r="V35" s="236">
        <v>37827.456338028169</v>
      </c>
      <c r="W35" s="236" t="s">
        <v>1291</v>
      </c>
      <c r="X35" s="236">
        <v>47451.402826855126</v>
      </c>
      <c r="Y35" s="236">
        <v>3</v>
      </c>
      <c r="Z35" s="236">
        <v>44762.49</v>
      </c>
      <c r="AA35" s="236">
        <v>12</v>
      </c>
      <c r="AB35" s="236">
        <v>132086.03606557377</v>
      </c>
      <c r="AC35" s="236">
        <v>3</v>
      </c>
      <c r="AD35" s="236">
        <v>19358.294088071336</v>
      </c>
      <c r="AE35" s="236">
        <v>3.2</v>
      </c>
      <c r="AF35" s="236">
        <v>21841.755529570273</v>
      </c>
      <c r="AG35" s="236">
        <v>5</v>
      </c>
      <c r="AH35" s="236">
        <v>30519.879545454547</v>
      </c>
      <c r="AI35" s="236" t="s">
        <v>1287</v>
      </c>
      <c r="AJ35" s="236">
        <v>44882.175802139034</v>
      </c>
      <c r="AK35" s="236">
        <v>5</v>
      </c>
      <c r="AL35" s="236">
        <v>45285.792491007196</v>
      </c>
      <c r="AM35" s="236">
        <v>57.2</v>
      </c>
      <c r="AN35" s="236">
        <v>558437.60020303761</v>
      </c>
      <c r="AO35" s="236">
        <v>714391.45477885858</v>
      </c>
      <c r="AP35" s="236">
        <v>1837040</v>
      </c>
      <c r="AQ35" s="251">
        <v>299464.53999999998</v>
      </c>
    </row>
    <row r="36" spans="1:43" x14ac:dyDescent="0.2">
      <c r="A36" s="240"/>
      <c r="B36" s="234" t="s">
        <v>179</v>
      </c>
      <c r="C36" s="235" t="s">
        <v>33</v>
      </c>
      <c r="D36" s="235" t="s">
        <v>549</v>
      </c>
      <c r="E36" s="246">
        <v>27804</v>
      </c>
      <c r="F36" s="236">
        <v>226135.79387278957</v>
      </c>
      <c r="G36" s="236">
        <v>1</v>
      </c>
      <c r="H36" s="236">
        <v>8372.0367830423947</v>
      </c>
      <c r="I36" s="236" t="s">
        <v>1287</v>
      </c>
      <c r="J36" s="236">
        <v>60818.600543478264</v>
      </c>
      <c r="K36" s="236" t="s">
        <v>1288</v>
      </c>
      <c r="L36" s="236">
        <v>8477.744318181818</v>
      </c>
      <c r="M36" s="236" t="s">
        <v>1287</v>
      </c>
      <c r="N36" s="236">
        <v>53120.043512658231</v>
      </c>
      <c r="O36" s="236" t="s">
        <v>1288</v>
      </c>
      <c r="P36" s="236">
        <v>12621.002819548872</v>
      </c>
      <c r="Q36" s="236">
        <v>0</v>
      </c>
      <c r="R36" s="236">
        <v>0</v>
      </c>
      <c r="S36" s="236">
        <v>0.5</v>
      </c>
      <c r="T36" s="236">
        <v>10426.045807453416</v>
      </c>
      <c r="U36" s="236">
        <v>4</v>
      </c>
      <c r="V36" s="236">
        <v>37827.456338028169</v>
      </c>
      <c r="W36" s="236" t="s">
        <v>1290</v>
      </c>
      <c r="X36" s="236">
        <v>23725.701413427563</v>
      </c>
      <c r="Y36" s="236">
        <v>15</v>
      </c>
      <c r="Z36" s="236">
        <v>223812.45</v>
      </c>
      <c r="AA36" s="236">
        <v>9</v>
      </c>
      <c r="AB36" s="236">
        <v>99064.527049180324</v>
      </c>
      <c r="AC36" s="236">
        <v>5</v>
      </c>
      <c r="AD36" s="236">
        <v>32263.823480118896</v>
      </c>
      <c r="AE36" s="236">
        <v>5</v>
      </c>
      <c r="AF36" s="236">
        <v>34127.74301495355</v>
      </c>
      <c r="AG36" s="236">
        <v>5</v>
      </c>
      <c r="AH36" s="236">
        <v>30519.879545454547</v>
      </c>
      <c r="AI36" s="236" t="s">
        <v>1287</v>
      </c>
      <c r="AJ36" s="236">
        <v>44882.175802139034</v>
      </c>
      <c r="AK36" s="236">
        <v>5</v>
      </c>
      <c r="AL36" s="236">
        <v>45285.792491007196</v>
      </c>
      <c r="AM36" s="236">
        <v>68.5</v>
      </c>
      <c r="AN36" s="236">
        <v>725345.0229186723</v>
      </c>
      <c r="AO36" s="236">
        <v>951480.81679146178</v>
      </c>
      <c r="AP36" s="236">
        <v>2224320</v>
      </c>
      <c r="AQ36" s="251">
        <v>395305.16</v>
      </c>
    </row>
    <row r="37" spans="1:43" x14ac:dyDescent="0.2">
      <c r="A37" s="240"/>
      <c r="B37" s="234" t="s">
        <v>180</v>
      </c>
      <c r="C37" s="235" t="s">
        <v>34</v>
      </c>
      <c r="D37" s="235" t="s">
        <v>549</v>
      </c>
      <c r="E37" s="246">
        <v>19127</v>
      </c>
      <c r="F37" s="236">
        <v>137395.87405319678</v>
      </c>
      <c r="G37" s="236">
        <v>1</v>
      </c>
      <c r="H37" s="236">
        <v>8372.0367830423947</v>
      </c>
      <c r="I37" s="236" t="s">
        <v>1288</v>
      </c>
      <c r="J37" s="236">
        <v>12163.720108695652</v>
      </c>
      <c r="K37" s="236" t="s">
        <v>1288</v>
      </c>
      <c r="L37" s="236">
        <v>8477.744318181818</v>
      </c>
      <c r="M37" s="236" t="s">
        <v>1287</v>
      </c>
      <c r="N37" s="236">
        <v>53120.043512658231</v>
      </c>
      <c r="O37" s="236" t="s">
        <v>1287</v>
      </c>
      <c r="P37" s="236">
        <v>63105.014097744359</v>
      </c>
      <c r="Q37" s="236">
        <v>0</v>
      </c>
      <c r="R37" s="236">
        <v>0</v>
      </c>
      <c r="S37" s="236">
        <v>1.5</v>
      </c>
      <c r="T37" s="236">
        <v>31278.137422360247</v>
      </c>
      <c r="U37" s="236">
        <v>2</v>
      </c>
      <c r="V37" s="236">
        <v>18913.728169014084</v>
      </c>
      <c r="W37" s="236" t="s">
        <v>1288</v>
      </c>
      <c r="X37" s="236">
        <v>11862.850706713782</v>
      </c>
      <c r="Y37" s="236">
        <v>15</v>
      </c>
      <c r="Z37" s="236">
        <v>223812.45</v>
      </c>
      <c r="AA37" s="236">
        <v>3</v>
      </c>
      <c r="AB37" s="236">
        <v>33021.509016393444</v>
      </c>
      <c r="AC37" s="236">
        <v>5</v>
      </c>
      <c r="AD37" s="236">
        <v>32263.823480118896</v>
      </c>
      <c r="AE37" s="236">
        <v>5</v>
      </c>
      <c r="AF37" s="236">
        <v>34127.74301495355</v>
      </c>
      <c r="AG37" s="236">
        <v>5</v>
      </c>
      <c r="AH37" s="236">
        <v>30519.879545454547</v>
      </c>
      <c r="AI37" s="236" t="s">
        <v>1287</v>
      </c>
      <c r="AJ37" s="236">
        <v>44882.175802139034</v>
      </c>
      <c r="AK37" s="236">
        <v>5</v>
      </c>
      <c r="AL37" s="236">
        <v>45285.792491007196</v>
      </c>
      <c r="AM37" s="236">
        <v>60.5</v>
      </c>
      <c r="AN37" s="236">
        <v>651206.64846847719</v>
      </c>
      <c r="AO37" s="236">
        <v>788602.52252167405</v>
      </c>
      <c r="AP37" s="236">
        <v>1530160</v>
      </c>
      <c r="AQ37" s="251">
        <v>329354.17</v>
      </c>
    </row>
    <row r="38" spans="1:43" x14ac:dyDescent="0.2">
      <c r="A38" s="240"/>
      <c r="B38" s="234" t="s">
        <v>181</v>
      </c>
      <c r="C38" s="235" t="s">
        <v>35</v>
      </c>
      <c r="D38" s="235" t="s">
        <v>550</v>
      </c>
      <c r="E38" s="246">
        <v>11533</v>
      </c>
      <c r="F38" s="236">
        <v>97908.363716791297</v>
      </c>
      <c r="G38" s="236">
        <v>5</v>
      </c>
      <c r="H38" s="236">
        <v>41860.183915211972</v>
      </c>
      <c r="I38" s="236" t="s">
        <v>1288</v>
      </c>
      <c r="J38" s="236">
        <v>12163.720108695652</v>
      </c>
      <c r="K38" s="236" t="s">
        <v>1287</v>
      </c>
      <c r="L38" s="236">
        <v>42388.721590909088</v>
      </c>
      <c r="M38" s="236" t="s">
        <v>1287</v>
      </c>
      <c r="N38" s="236">
        <v>53120.043512658231</v>
      </c>
      <c r="O38" s="236" t="s">
        <v>1290</v>
      </c>
      <c r="P38" s="236">
        <v>25242.005639097744</v>
      </c>
      <c r="Q38" s="236">
        <v>1.5</v>
      </c>
      <c r="R38" s="236">
        <v>27074.086693548386</v>
      </c>
      <c r="S38" s="236">
        <v>0</v>
      </c>
      <c r="T38" s="236">
        <v>0</v>
      </c>
      <c r="U38" s="236">
        <v>4</v>
      </c>
      <c r="V38" s="236">
        <v>37827.456338028169</v>
      </c>
      <c r="W38" s="236" t="s">
        <v>1287</v>
      </c>
      <c r="X38" s="236">
        <v>59314.253533568903</v>
      </c>
      <c r="Y38" s="236">
        <v>12</v>
      </c>
      <c r="Z38" s="236">
        <v>179049.96</v>
      </c>
      <c r="AA38" s="236">
        <v>6</v>
      </c>
      <c r="AB38" s="236">
        <v>66043.018032786887</v>
      </c>
      <c r="AC38" s="236">
        <v>5</v>
      </c>
      <c r="AD38" s="236">
        <v>32263.823480118896</v>
      </c>
      <c r="AE38" s="236">
        <v>5</v>
      </c>
      <c r="AF38" s="236">
        <v>34127.74301495355</v>
      </c>
      <c r="AG38" s="236">
        <v>5</v>
      </c>
      <c r="AH38" s="236">
        <v>30519.879545454547</v>
      </c>
      <c r="AI38" s="236" t="s">
        <v>1287</v>
      </c>
      <c r="AJ38" s="236">
        <v>44882.175802139034</v>
      </c>
      <c r="AK38" s="236">
        <v>5</v>
      </c>
      <c r="AL38" s="236">
        <v>45285.792491007196</v>
      </c>
      <c r="AM38" s="236">
        <v>71.5</v>
      </c>
      <c r="AN38" s="236">
        <v>731162.8636981782</v>
      </c>
      <c r="AO38" s="236">
        <v>829071.22741496947</v>
      </c>
      <c r="AP38" s="236">
        <v>922640</v>
      </c>
      <c r="AQ38" s="251">
        <v>349897.9</v>
      </c>
    </row>
    <row r="39" spans="1:43" x14ac:dyDescent="0.2">
      <c r="A39" s="240"/>
      <c r="B39" s="234" t="s">
        <v>182</v>
      </c>
      <c r="C39" s="235" t="s">
        <v>36</v>
      </c>
      <c r="D39" s="235" t="s">
        <v>550</v>
      </c>
      <c r="E39" s="246">
        <v>11253</v>
      </c>
      <c r="F39" s="236">
        <v>93527.17520639002</v>
      </c>
      <c r="G39" s="236">
        <v>5</v>
      </c>
      <c r="H39" s="236">
        <v>41860.183915211972</v>
      </c>
      <c r="I39" s="236" t="s">
        <v>1288</v>
      </c>
      <c r="J39" s="236">
        <v>12163.720108695652</v>
      </c>
      <c r="K39" s="236" t="s">
        <v>1287</v>
      </c>
      <c r="L39" s="236">
        <v>42388.721590909088</v>
      </c>
      <c r="M39" s="236" t="s">
        <v>1289</v>
      </c>
      <c r="N39" s="236">
        <v>31872.026107594938</v>
      </c>
      <c r="O39" s="236" t="s">
        <v>1287</v>
      </c>
      <c r="P39" s="236">
        <v>63105.014097744359</v>
      </c>
      <c r="Q39" s="236">
        <v>2.5</v>
      </c>
      <c r="R39" s="236">
        <v>45123.477822580644</v>
      </c>
      <c r="S39" s="236">
        <v>2.5</v>
      </c>
      <c r="T39" s="236">
        <v>52130.229037267083</v>
      </c>
      <c r="U39" s="236">
        <v>2</v>
      </c>
      <c r="V39" s="236">
        <v>18913.728169014084</v>
      </c>
      <c r="W39" s="236" t="s">
        <v>1291</v>
      </c>
      <c r="X39" s="236">
        <v>47451.402826855126</v>
      </c>
      <c r="Y39" s="236">
        <v>12</v>
      </c>
      <c r="Z39" s="236">
        <v>179049.96</v>
      </c>
      <c r="AA39" s="236">
        <v>3</v>
      </c>
      <c r="AB39" s="236">
        <v>33021.509016393444</v>
      </c>
      <c r="AC39" s="236">
        <v>5</v>
      </c>
      <c r="AD39" s="236">
        <v>32263.823480118896</v>
      </c>
      <c r="AE39" s="236">
        <v>5</v>
      </c>
      <c r="AF39" s="236">
        <v>34127.74301495355</v>
      </c>
      <c r="AG39" s="236">
        <v>5</v>
      </c>
      <c r="AH39" s="236">
        <v>30519.879545454547</v>
      </c>
      <c r="AI39" s="236" t="s">
        <v>1287</v>
      </c>
      <c r="AJ39" s="236">
        <v>44882.175802139034</v>
      </c>
      <c r="AK39" s="236">
        <v>5</v>
      </c>
      <c r="AL39" s="236">
        <v>45285.792491007196</v>
      </c>
      <c r="AM39" s="236">
        <v>70</v>
      </c>
      <c r="AN39" s="236">
        <v>754159.38702593965</v>
      </c>
      <c r="AO39" s="236">
        <v>847686.56223232963</v>
      </c>
      <c r="AP39" s="236">
        <v>900240</v>
      </c>
      <c r="AQ39" s="251">
        <v>344117.91</v>
      </c>
    </row>
    <row r="40" spans="1:43" x14ac:dyDescent="0.2">
      <c r="A40" s="240"/>
      <c r="B40" s="234" t="s">
        <v>183</v>
      </c>
      <c r="C40" s="235" t="s">
        <v>37</v>
      </c>
      <c r="D40" s="235" t="s">
        <v>550</v>
      </c>
      <c r="E40" s="246">
        <v>9398</v>
      </c>
      <c r="F40" s="236">
        <v>75877.988975760658</v>
      </c>
      <c r="G40" s="236">
        <v>5</v>
      </c>
      <c r="H40" s="236">
        <v>41860.183915211972</v>
      </c>
      <c r="I40" s="236" t="s">
        <v>1290</v>
      </c>
      <c r="J40" s="236">
        <v>24327.440217391304</v>
      </c>
      <c r="K40" s="236" t="s">
        <v>1287</v>
      </c>
      <c r="L40" s="236">
        <v>42388.721590909088</v>
      </c>
      <c r="M40" s="236" t="s">
        <v>1287</v>
      </c>
      <c r="N40" s="236">
        <v>53120.043512658231</v>
      </c>
      <c r="O40" s="236" t="s">
        <v>1288</v>
      </c>
      <c r="P40" s="236">
        <v>12621.002819548872</v>
      </c>
      <c r="Q40" s="236">
        <v>0</v>
      </c>
      <c r="R40" s="236">
        <v>0</v>
      </c>
      <c r="S40" s="236">
        <v>0</v>
      </c>
      <c r="T40" s="236">
        <v>0</v>
      </c>
      <c r="U40" s="236">
        <v>5</v>
      </c>
      <c r="V40" s="236">
        <v>47284.320422535209</v>
      </c>
      <c r="W40" s="236" t="s">
        <v>1287</v>
      </c>
      <c r="X40" s="236">
        <v>59314.253533568903</v>
      </c>
      <c r="Y40" s="236">
        <v>6</v>
      </c>
      <c r="Z40" s="236">
        <v>89524.98</v>
      </c>
      <c r="AA40" s="236">
        <v>9</v>
      </c>
      <c r="AB40" s="236">
        <v>99064.527049180324</v>
      </c>
      <c r="AC40" s="236">
        <v>5</v>
      </c>
      <c r="AD40" s="236">
        <v>32263.823480118896</v>
      </c>
      <c r="AE40" s="236">
        <v>5</v>
      </c>
      <c r="AF40" s="236">
        <v>34127.74301495355</v>
      </c>
      <c r="AG40" s="236">
        <v>5</v>
      </c>
      <c r="AH40" s="236">
        <v>30519.879545454547</v>
      </c>
      <c r="AI40" s="236" t="s">
        <v>1287</v>
      </c>
      <c r="AJ40" s="236">
        <v>44882.175802139034</v>
      </c>
      <c r="AK40" s="236">
        <v>5</v>
      </c>
      <c r="AL40" s="236">
        <v>45285.792491007196</v>
      </c>
      <c r="AM40" s="236">
        <v>68</v>
      </c>
      <c r="AN40" s="236">
        <v>656584.88739467715</v>
      </c>
      <c r="AO40" s="236">
        <v>732462.87637043779</v>
      </c>
      <c r="AP40" s="236">
        <v>751840</v>
      </c>
      <c r="AQ40" s="251">
        <v>287391.82</v>
      </c>
    </row>
    <row r="41" spans="1:43" x14ac:dyDescent="0.2">
      <c r="A41" s="240"/>
      <c r="B41" s="234" t="s">
        <v>184</v>
      </c>
      <c r="C41" s="235" t="s">
        <v>38</v>
      </c>
      <c r="D41" s="235" t="s">
        <v>550</v>
      </c>
      <c r="E41" s="246">
        <v>9813</v>
      </c>
      <c r="F41" s="236">
        <v>104861.42784403838</v>
      </c>
      <c r="G41" s="236">
        <v>5</v>
      </c>
      <c r="H41" s="236">
        <v>41860.183915211972</v>
      </c>
      <c r="I41" s="236" t="s">
        <v>1287</v>
      </c>
      <c r="J41" s="236">
        <v>60818.600543478264</v>
      </c>
      <c r="K41" s="236" t="s">
        <v>1287</v>
      </c>
      <c r="L41" s="236">
        <v>42388.721590909088</v>
      </c>
      <c r="M41" s="236" t="s">
        <v>1287</v>
      </c>
      <c r="N41" s="236">
        <v>53120.043512658231</v>
      </c>
      <c r="O41" s="236" t="s">
        <v>1287</v>
      </c>
      <c r="P41" s="236">
        <v>63105.014097744359</v>
      </c>
      <c r="Q41" s="236">
        <v>0</v>
      </c>
      <c r="R41" s="236">
        <v>0</v>
      </c>
      <c r="S41" s="236">
        <v>0</v>
      </c>
      <c r="T41" s="236">
        <v>0</v>
      </c>
      <c r="U41" s="236">
        <v>5</v>
      </c>
      <c r="V41" s="236">
        <v>47284.320422535209</v>
      </c>
      <c r="W41" s="236" t="s">
        <v>1287</v>
      </c>
      <c r="X41" s="236">
        <v>59314.253533568903</v>
      </c>
      <c r="Y41" s="236">
        <v>15</v>
      </c>
      <c r="Z41" s="236">
        <v>223812.45</v>
      </c>
      <c r="AA41" s="236">
        <v>15</v>
      </c>
      <c r="AB41" s="236">
        <v>165107.54508196723</v>
      </c>
      <c r="AC41" s="236">
        <v>5</v>
      </c>
      <c r="AD41" s="236">
        <v>32263.823480118896</v>
      </c>
      <c r="AE41" s="236">
        <v>5</v>
      </c>
      <c r="AF41" s="236">
        <v>34127.74301495355</v>
      </c>
      <c r="AG41" s="236">
        <v>5</v>
      </c>
      <c r="AH41" s="236">
        <v>30519.879545454547</v>
      </c>
      <c r="AI41" s="236" t="s">
        <v>1287</v>
      </c>
      <c r="AJ41" s="236">
        <v>44882.175802139034</v>
      </c>
      <c r="AK41" s="236">
        <v>5</v>
      </c>
      <c r="AL41" s="236">
        <v>45285.792491007196</v>
      </c>
      <c r="AM41" s="236">
        <v>90</v>
      </c>
      <c r="AN41" s="236">
        <v>943890.54703174648</v>
      </c>
      <c r="AO41" s="236">
        <v>1048751.9748757849</v>
      </c>
      <c r="AP41" s="236">
        <v>785040</v>
      </c>
      <c r="AQ41" s="251">
        <v>300082.56</v>
      </c>
    </row>
    <row r="42" spans="1:43" x14ac:dyDescent="0.2">
      <c r="A42" s="240"/>
      <c r="B42" s="234" t="s">
        <v>185</v>
      </c>
      <c r="C42" s="235" t="s">
        <v>39</v>
      </c>
      <c r="D42" s="235" t="s">
        <v>550</v>
      </c>
      <c r="E42" s="246">
        <v>4418</v>
      </c>
      <c r="F42" s="236">
        <v>28326.370419746963</v>
      </c>
      <c r="G42" s="236">
        <v>5</v>
      </c>
      <c r="H42" s="236">
        <v>41860.183915211972</v>
      </c>
      <c r="I42" s="236" t="s">
        <v>1288</v>
      </c>
      <c r="J42" s="236">
        <v>12163.720108695652</v>
      </c>
      <c r="K42" s="236" t="s">
        <v>1287</v>
      </c>
      <c r="L42" s="236">
        <v>42388.721590909088</v>
      </c>
      <c r="M42" s="236" t="s">
        <v>1291</v>
      </c>
      <c r="N42" s="236">
        <v>42496.034810126584</v>
      </c>
      <c r="O42" s="236" t="s">
        <v>1288</v>
      </c>
      <c r="P42" s="236">
        <v>12621.002819548872</v>
      </c>
      <c r="Q42" s="236">
        <v>0</v>
      </c>
      <c r="R42" s="236">
        <v>0</v>
      </c>
      <c r="S42" s="236">
        <v>0</v>
      </c>
      <c r="T42" s="236">
        <v>0</v>
      </c>
      <c r="U42" s="236">
        <v>4</v>
      </c>
      <c r="V42" s="236">
        <v>37827.456338028169</v>
      </c>
      <c r="W42" s="236" t="s">
        <v>1289</v>
      </c>
      <c r="X42" s="236">
        <v>35588.552120141343</v>
      </c>
      <c r="Y42" s="236">
        <v>3</v>
      </c>
      <c r="Z42" s="236">
        <v>44762.49</v>
      </c>
      <c r="AA42" s="236">
        <v>3</v>
      </c>
      <c r="AB42" s="236">
        <v>33021.509016393444</v>
      </c>
      <c r="AC42" s="236">
        <v>5</v>
      </c>
      <c r="AD42" s="236">
        <v>32263.823480118896</v>
      </c>
      <c r="AE42" s="236">
        <v>5</v>
      </c>
      <c r="AF42" s="236">
        <v>34127.74301495355</v>
      </c>
      <c r="AG42" s="236">
        <v>5</v>
      </c>
      <c r="AH42" s="236">
        <v>30519.879545454547</v>
      </c>
      <c r="AI42" s="236" t="s">
        <v>1287</v>
      </c>
      <c r="AJ42" s="236">
        <v>44882.175802139034</v>
      </c>
      <c r="AK42" s="236">
        <v>5</v>
      </c>
      <c r="AL42" s="236">
        <v>45285.792491007196</v>
      </c>
      <c r="AM42" s="236">
        <v>54</v>
      </c>
      <c r="AN42" s="236">
        <v>489809.08505272842</v>
      </c>
      <c r="AO42" s="236">
        <v>518135.45547247527</v>
      </c>
      <c r="AP42" s="236">
        <v>353440</v>
      </c>
      <c r="AQ42" s="251">
        <v>135102.9</v>
      </c>
    </row>
    <row r="43" spans="1:43" x14ac:dyDescent="0.2">
      <c r="A43" s="240"/>
      <c r="B43" s="234" t="s">
        <v>186</v>
      </c>
      <c r="C43" s="235" t="s">
        <v>40</v>
      </c>
      <c r="D43" s="235" t="s">
        <v>550</v>
      </c>
      <c r="E43" s="246">
        <v>3183</v>
      </c>
      <c r="F43" s="236">
        <v>18896.357712986977</v>
      </c>
      <c r="G43" s="236">
        <v>1</v>
      </c>
      <c r="H43" s="236">
        <v>8372.0367830423947</v>
      </c>
      <c r="I43" s="236" t="s">
        <v>1287</v>
      </c>
      <c r="J43" s="236">
        <v>60818.600543478264</v>
      </c>
      <c r="K43" s="236" t="s">
        <v>1288</v>
      </c>
      <c r="L43" s="236">
        <v>8477.744318181818</v>
      </c>
      <c r="M43" s="236" t="s">
        <v>1287</v>
      </c>
      <c r="N43" s="236">
        <v>53120.043512658231</v>
      </c>
      <c r="O43" s="236" t="s">
        <v>1288</v>
      </c>
      <c r="P43" s="236">
        <v>12621.002819548872</v>
      </c>
      <c r="Q43" s="236">
        <v>0</v>
      </c>
      <c r="R43" s="236">
        <v>0</v>
      </c>
      <c r="S43" s="236">
        <v>0</v>
      </c>
      <c r="T43" s="236">
        <v>0</v>
      </c>
      <c r="U43" s="236">
        <v>5</v>
      </c>
      <c r="V43" s="236">
        <v>47284.320422535209</v>
      </c>
      <c r="W43" s="236" t="s">
        <v>1288</v>
      </c>
      <c r="X43" s="236">
        <v>11862.850706713782</v>
      </c>
      <c r="Y43" s="236">
        <v>3</v>
      </c>
      <c r="Z43" s="236">
        <v>44762.49</v>
      </c>
      <c r="AA43" s="236">
        <v>3</v>
      </c>
      <c r="AB43" s="236">
        <v>33021.509016393444</v>
      </c>
      <c r="AC43" s="236">
        <v>5</v>
      </c>
      <c r="AD43" s="236">
        <v>32263.823480118896</v>
      </c>
      <c r="AE43" s="236">
        <v>5</v>
      </c>
      <c r="AF43" s="236">
        <v>34127.74301495355</v>
      </c>
      <c r="AG43" s="236">
        <v>5</v>
      </c>
      <c r="AH43" s="236">
        <v>30519.879545454547</v>
      </c>
      <c r="AI43" s="236" t="s">
        <v>1287</v>
      </c>
      <c r="AJ43" s="236">
        <v>44882.175802139034</v>
      </c>
      <c r="AK43" s="236">
        <v>5</v>
      </c>
      <c r="AL43" s="236">
        <v>45285.792491007196</v>
      </c>
      <c r="AM43" s="236">
        <v>50</v>
      </c>
      <c r="AN43" s="236">
        <v>467420.01245622523</v>
      </c>
      <c r="AO43" s="236">
        <v>486316.37016921223</v>
      </c>
      <c r="AP43" s="236">
        <v>254640</v>
      </c>
      <c r="AQ43" s="251">
        <v>97336.47</v>
      </c>
    </row>
    <row r="44" spans="1:43" x14ac:dyDescent="0.2">
      <c r="A44" s="240"/>
      <c r="B44" s="234" t="s">
        <v>187</v>
      </c>
      <c r="C44" s="235" t="s">
        <v>41</v>
      </c>
      <c r="D44" s="235" t="s">
        <v>550</v>
      </c>
      <c r="E44" s="246">
        <v>4377</v>
      </c>
      <c r="F44" s="236">
        <v>38977.077148795477</v>
      </c>
      <c r="G44" s="236">
        <v>5</v>
      </c>
      <c r="H44" s="236">
        <v>41860.183915211972</v>
      </c>
      <c r="I44" s="236" t="s">
        <v>1288</v>
      </c>
      <c r="J44" s="236">
        <v>12163.720108695652</v>
      </c>
      <c r="K44" s="236" t="s">
        <v>1287</v>
      </c>
      <c r="L44" s="236">
        <v>42388.721590909088</v>
      </c>
      <c r="M44" s="236" t="s">
        <v>1287</v>
      </c>
      <c r="N44" s="236">
        <v>53120.043512658231</v>
      </c>
      <c r="O44" s="236" t="s">
        <v>1291</v>
      </c>
      <c r="P44" s="236">
        <v>50484.011278195489</v>
      </c>
      <c r="Q44" s="236">
        <v>0</v>
      </c>
      <c r="R44" s="236">
        <v>0</v>
      </c>
      <c r="S44" s="236">
        <v>0</v>
      </c>
      <c r="T44" s="236">
        <v>0</v>
      </c>
      <c r="U44" s="236">
        <v>4</v>
      </c>
      <c r="V44" s="236">
        <v>37827.456338028169</v>
      </c>
      <c r="W44" s="236" t="s">
        <v>1287</v>
      </c>
      <c r="X44" s="236">
        <v>59314.253533568903</v>
      </c>
      <c r="Y44" s="236">
        <v>12</v>
      </c>
      <c r="Z44" s="236">
        <v>179049.96</v>
      </c>
      <c r="AA44" s="236">
        <v>9</v>
      </c>
      <c r="AB44" s="236">
        <v>99064.527049180324</v>
      </c>
      <c r="AC44" s="236">
        <v>5</v>
      </c>
      <c r="AD44" s="236">
        <v>32263.823480118896</v>
      </c>
      <c r="AE44" s="236">
        <v>5</v>
      </c>
      <c r="AF44" s="236">
        <v>34127.74301495355</v>
      </c>
      <c r="AG44" s="236">
        <v>5</v>
      </c>
      <c r="AH44" s="236">
        <v>30519.879545454547</v>
      </c>
      <c r="AI44" s="236" t="s">
        <v>1287</v>
      </c>
      <c r="AJ44" s="236">
        <v>44882.175802139034</v>
      </c>
      <c r="AK44" s="236">
        <v>5</v>
      </c>
      <c r="AL44" s="236">
        <v>45285.792491007196</v>
      </c>
      <c r="AM44" s="236">
        <v>75</v>
      </c>
      <c r="AN44" s="236">
        <v>762352.29166012106</v>
      </c>
      <c r="AO44" s="236">
        <v>801329.36880891654</v>
      </c>
      <c r="AP44" s="236">
        <v>350160</v>
      </c>
      <c r="AQ44" s="251">
        <v>133849.12</v>
      </c>
    </row>
    <row r="45" spans="1:43" x14ac:dyDescent="0.2">
      <c r="A45" s="240"/>
      <c r="B45" s="234" t="s">
        <v>188</v>
      </c>
      <c r="C45" s="235" t="s">
        <v>42</v>
      </c>
      <c r="D45" s="235" t="s">
        <v>550</v>
      </c>
      <c r="E45" s="246">
        <v>13155</v>
      </c>
      <c r="F45" s="236">
        <v>103087.55675241396</v>
      </c>
      <c r="G45" s="236">
        <v>5</v>
      </c>
      <c r="H45" s="236">
        <v>41860.183915211972</v>
      </c>
      <c r="I45" s="236" t="s">
        <v>1287</v>
      </c>
      <c r="J45" s="236">
        <v>60818.600543478264</v>
      </c>
      <c r="K45" s="236" t="s">
        <v>1287</v>
      </c>
      <c r="L45" s="236">
        <v>42388.721590909088</v>
      </c>
      <c r="M45" s="236" t="s">
        <v>1287</v>
      </c>
      <c r="N45" s="236">
        <v>53120.043512658231</v>
      </c>
      <c r="O45" s="236" t="s">
        <v>1287</v>
      </c>
      <c r="P45" s="236">
        <v>63105.014097744359</v>
      </c>
      <c r="Q45" s="236">
        <v>1.5</v>
      </c>
      <c r="R45" s="236">
        <v>27074.086693548386</v>
      </c>
      <c r="S45" s="236">
        <v>2.5</v>
      </c>
      <c r="T45" s="236">
        <v>52130.229037267083</v>
      </c>
      <c r="U45" s="236">
        <v>1</v>
      </c>
      <c r="V45" s="236">
        <v>9456.8640845070422</v>
      </c>
      <c r="W45" s="236" t="s">
        <v>1287</v>
      </c>
      <c r="X45" s="236">
        <v>59314.253533568903</v>
      </c>
      <c r="Y45" s="236">
        <v>3</v>
      </c>
      <c r="Z45" s="236">
        <v>44762.49</v>
      </c>
      <c r="AA45" s="236">
        <v>3</v>
      </c>
      <c r="AB45" s="236">
        <v>33021.509016393444</v>
      </c>
      <c r="AC45" s="236">
        <v>5</v>
      </c>
      <c r="AD45" s="236">
        <v>32263.823480118896</v>
      </c>
      <c r="AE45" s="236">
        <v>5</v>
      </c>
      <c r="AF45" s="236">
        <v>34127.74301495355</v>
      </c>
      <c r="AG45" s="236">
        <v>5</v>
      </c>
      <c r="AH45" s="236">
        <v>30519.879545454547</v>
      </c>
      <c r="AI45" s="236" t="s">
        <v>1287</v>
      </c>
      <c r="AJ45" s="236">
        <v>44882.175802139034</v>
      </c>
      <c r="AK45" s="236">
        <v>5</v>
      </c>
      <c r="AL45" s="236">
        <v>45285.792491007196</v>
      </c>
      <c r="AM45" s="236">
        <v>66</v>
      </c>
      <c r="AN45" s="236">
        <v>674131.41035895993</v>
      </c>
      <c r="AO45" s="236">
        <v>777218.9671113739</v>
      </c>
      <c r="AP45" s="236">
        <v>1052400</v>
      </c>
      <c r="AQ45" s="251">
        <v>327540.05</v>
      </c>
    </row>
    <row r="46" spans="1:43" x14ac:dyDescent="0.2">
      <c r="A46" s="240"/>
      <c r="B46" s="234" t="s">
        <v>189</v>
      </c>
      <c r="C46" s="235" t="s">
        <v>43</v>
      </c>
      <c r="D46" s="235" t="s">
        <v>550</v>
      </c>
      <c r="E46" s="246">
        <v>8652</v>
      </c>
      <c r="F46" s="236">
        <v>62150.316427472077</v>
      </c>
      <c r="G46" s="236">
        <v>5</v>
      </c>
      <c r="H46" s="236">
        <v>41860.183915211972</v>
      </c>
      <c r="I46" s="236" t="s">
        <v>1288</v>
      </c>
      <c r="J46" s="236">
        <v>12163.720108695652</v>
      </c>
      <c r="K46" s="236" t="s">
        <v>1287</v>
      </c>
      <c r="L46" s="236">
        <v>42388.721590909088</v>
      </c>
      <c r="M46" s="236" t="s">
        <v>1287</v>
      </c>
      <c r="N46" s="236">
        <v>53120.043512658231</v>
      </c>
      <c r="O46" s="236" t="s">
        <v>1287</v>
      </c>
      <c r="P46" s="236">
        <v>63105.014097744359</v>
      </c>
      <c r="Q46" s="236">
        <v>1.5</v>
      </c>
      <c r="R46" s="236">
        <v>27074.086693548386</v>
      </c>
      <c r="S46" s="236">
        <v>0</v>
      </c>
      <c r="T46" s="236">
        <v>0</v>
      </c>
      <c r="U46" s="236">
        <v>4</v>
      </c>
      <c r="V46" s="236">
        <v>37827.456338028169</v>
      </c>
      <c r="W46" s="236" t="s">
        <v>1289</v>
      </c>
      <c r="X46" s="236">
        <v>35588.552120141343</v>
      </c>
      <c r="Y46" s="236">
        <v>3</v>
      </c>
      <c r="Z46" s="236">
        <v>44762.49</v>
      </c>
      <c r="AA46" s="236">
        <v>3</v>
      </c>
      <c r="AB46" s="236">
        <v>33021.509016393444</v>
      </c>
      <c r="AC46" s="236">
        <v>5</v>
      </c>
      <c r="AD46" s="236">
        <v>32263.823480118896</v>
      </c>
      <c r="AE46" s="236">
        <v>5</v>
      </c>
      <c r="AF46" s="236">
        <v>34127.74301495355</v>
      </c>
      <c r="AG46" s="236">
        <v>5</v>
      </c>
      <c r="AH46" s="236">
        <v>30519.879545454547</v>
      </c>
      <c r="AI46" s="236" t="s">
        <v>1287</v>
      </c>
      <c r="AJ46" s="236">
        <v>44882.175802139034</v>
      </c>
      <c r="AK46" s="236">
        <v>5</v>
      </c>
      <c r="AL46" s="236">
        <v>45285.792491007196</v>
      </c>
      <c r="AM46" s="236">
        <v>60.5</v>
      </c>
      <c r="AN46" s="236">
        <v>577991.1917270039</v>
      </c>
      <c r="AO46" s="236">
        <v>640141.50815447595</v>
      </c>
      <c r="AP46" s="236">
        <v>692160</v>
      </c>
      <c r="AQ46" s="251">
        <v>264579.06</v>
      </c>
    </row>
    <row r="47" spans="1:43" x14ac:dyDescent="0.2">
      <c r="A47" s="240"/>
      <c r="B47" s="234" t="s">
        <v>190</v>
      </c>
      <c r="C47" s="235" t="s">
        <v>44</v>
      </c>
      <c r="D47" s="235" t="s">
        <v>550</v>
      </c>
      <c r="E47" s="246">
        <v>8656</v>
      </c>
      <c r="F47" s="236">
        <v>57040.285367141987</v>
      </c>
      <c r="G47" s="236">
        <v>5</v>
      </c>
      <c r="H47" s="236">
        <v>41860.183915211972</v>
      </c>
      <c r="I47" s="236" t="s">
        <v>1287</v>
      </c>
      <c r="J47" s="236">
        <v>60818.600543478264</v>
      </c>
      <c r="K47" s="236" t="s">
        <v>1287</v>
      </c>
      <c r="L47" s="236">
        <v>42388.721590909088</v>
      </c>
      <c r="M47" s="236" t="s">
        <v>1290</v>
      </c>
      <c r="N47" s="236">
        <v>21248.017405063292</v>
      </c>
      <c r="O47" s="236" t="s">
        <v>1290</v>
      </c>
      <c r="P47" s="236">
        <v>25242.005639097744</v>
      </c>
      <c r="Q47" s="236">
        <v>0.5</v>
      </c>
      <c r="R47" s="236">
        <v>9024.6955645161288</v>
      </c>
      <c r="S47" s="236">
        <v>0</v>
      </c>
      <c r="T47" s="236">
        <v>0</v>
      </c>
      <c r="U47" s="236">
        <v>2</v>
      </c>
      <c r="V47" s="236">
        <v>18913.728169014084</v>
      </c>
      <c r="W47" s="236" t="s">
        <v>1289</v>
      </c>
      <c r="X47" s="236">
        <v>35588.552120141343</v>
      </c>
      <c r="Y47" s="236">
        <v>3</v>
      </c>
      <c r="Z47" s="236">
        <v>44762.49</v>
      </c>
      <c r="AA47" s="236">
        <v>3</v>
      </c>
      <c r="AB47" s="236">
        <v>33021.509016393444</v>
      </c>
      <c r="AC47" s="236">
        <v>5</v>
      </c>
      <c r="AD47" s="236">
        <v>32263.823480118896</v>
      </c>
      <c r="AE47" s="236">
        <v>5</v>
      </c>
      <c r="AF47" s="236">
        <v>34127.74301495355</v>
      </c>
      <c r="AG47" s="236">
        <v>5</v>
      </c>
      <c r="AH47" s="236">
        <v>30519.879545454547</v>
      </c>
      <c r="AI47" s="236" t="s">
        <v>1287</v>
      </c>
      <c r="AJ47" s="236">
        <v>44882.175802139034</v>
      </c>
      <c r="AK47" s="236">
        <v>5</v>
      </c>
      <c r="AL47" s="236">
        <v>45285.792491007196</v>
      </c>
      <c r="AM47" s="236">
        <v>55.5</v>
      </c>
      <c r="AN47" s="236">
        <v>519947.9182974986</v>
      </c>
      <c r="AO47" s="236">
        <v>576988.20366464055</v>
      </c>
      <c r="AP47" s="236">
        <v>692480</v>
      </c>
      <c r="AQ47" s="251">
        <v>246157.72</v>
      </c>
    </row>
    <row r="48" spans="1:43" x14ac:dyDescent="0.2">
      <c r="A48" s="240"/>
      <c r="B48" s="234" t="s">
        <v>191</v>
      </c>
      <c r="C48" s="235" t="s">
        <v>45</v>
      </c>
      <c r="D48" s="235" t="s">
        <v>550</v>
      </c>
      <c r="E48" s="246">
        <v>8068</v>
      </c>
      <c r="F48" s="236">
        <v>72324.310142272123</v>
      </c>
      <c r="G48" s="236">
        <v>5</v>
      </c>
      <c r="H48" s="236">
        <v>41860.183915211972</v>
      </c>
      <c r="I48" s="236" t="s">
        <v>1289</v>
      </c>
      <c r="J48" s="236">
        <v>36491.16032608696</v>
      </c>
      <c r="K48" s="236" t="s">
        <v>1287</v>
      </c>
      <c r="L48" s="236">
        <v>42388.721590909088</v>
      </c>
      <c r="M48" s="236" t="s">
        <v>1287</v>
      </c>
      <c r="N48" s="236">
        <v>53120.043512658231</v>
      </c>
      <c r="O48" s="236" t="s">
        <v>1287</v>
      </c>
      <c r="P48" s="236">
        <v>63105.014097744359</v>
      </c>
      <c r="Q48" s="236">
        <v>0.5</v>
      </c>
      <c r="R48" s="236">
        <v>9024.6955645161288</v>
      </c>
      <c r="S48" s="236">
        <v>0</v>
      </c>
      <c r="T48" s="236">
        <v>0</v>
      </c>
      <c r="U48" s="236">
        <v>4</v>
      </c>
      <c r="V48" s="236">
        <v>37827.456338028169</v>
      </c>
      <c r="W48" s="236" t="s">
        <v>1287</v>
      </c>
      <c r="X48" s="236">
        <v>59314.253533568903</v>
      </c>
      <c r="Y48" s="236">
        <v>6</v>
      </c>
      <c r="Z48" s="236">
        <v>89524.98</v>
      </c>
      <c r="AA48" s="236">
        <v>12</v>
      </c>
      <c r="AB48" s="236">
        <v>132086.03606557377</v>
      </c>
      <c r="AC48" s="236">
        <v>5</v>
      </c>
      <c r="AD48" s="236">
        <v>32263.823480118896</v>
      </c>
      <c r="AE48" s="236">
        <v>5</v>
      </c>
      <c r="AF48" s="236">
        <v>34127.74301495355</v>
      </c>
      <c r="AG48" s="236">
        <v>5</v>
      </c>
      <c r="AH48" s="236">
        <v>30519.879545454547</v>
      </c>
      <c r="AI48" s="236" t="s">
        <v>1287</v>
      </c>
      <c r="AJ48" s="236">
        <v>44882.175802139034</v>
      </c>
      <c r="AK48" s="236">
        <v>5</v>
      </c>
      <c r="AL48" s="236">
        <v>45285.792491007196</v>
      </c>
      <c r="AM48" s="236">
        <v>75.5</v>
      </c>
      <c r="AN48" s="236">
        <v>751821.95927797083</v>
      </c>
      <c r="AO48" s="236">
        <v>824146.26942024298</v>
      </c>
      <c r="AP48" s="236">
        <v>645440</v>
      </c>
      <c r="AQ48" s="251">
        <v>246720.28</v>
      </c>
    </row>
    <row r="49" spans="1:43" x14ac:dyDescent="0.2">
      <c r="A49" s="240"/>
      <c r="B49" s="234" t="s">
        <v>192</v>
      </c>
      <c r="C49" s="235" t="s">
        <v>46</v>
      </c>
      <c r="D49" s="235" t="s">
        <v>550</v>
      </c>
      <c r="E49" s="246">
        <v>8085</v>
      </c>
      <c r="F49" s="236">
        <v>71996.725782045105</v>
      </c>
      <c r="G49" s="236">
        <v>5</v>
      </c>
      <c r="H49" s="236">
        <v>41860.183915211972</v>
      </c>
      <c r="I49" s="236" t="s">
        <v>1289</v>
      </c>
      <c r="J49" s="236">
        <v>36491.16032608696</v>
      </c>
      <c r="K49" s="236" t="s">
        <v>1287</v>
      </c>
      <c r="L49" s="236">
        <v>42388.721590909088</v>
      </c>
      <c r="M49" s="236" t="s">
        <v>1289</v>
      </c>
      <c r="N49" s="236">
        <v>31872.026107594938</v>
      </c>
      <c r="O49" s="236" t="s">
        <v>1287</v>
      </c>
      <c r="P49" s="236">
        <v>63105.014097744359</v>
      </c>
      <c r="Q49" s="236">
        <v>0.5</v>
      </c>
      <c r="R49" s="236">
        <v>9024.6955645161288</v>
      </c>
      <c r="S49" s="236">
        <v>2.5</v>
      </c>
      <c r="T49" s="236">
        <v>52130.229037267083</v>
      </c>
      <c r="U49" s="236">
        <v>1</v>
      </c>
      <c r="V49" s="236">
        <v>9456.8640845070422</v>
      </c>
      <c r="W49" s="236" t="s">
        <v>1291</v>
      </c>
      <c r="X49" s="236">
        <v>47451.402826855126</v>
      </c>
      <c r="Y49" s="236">
        <v>15</v>
      </c>
      <c r="Z49" s="236">
        <v>223812.45</v>
      </c>
      <c r="AA49" s="236">
        <v>6</v>
      </c>
      <c r="AB49" s="236">
        <v>66043.018032786887</v>
      </c>
      <c r="AC49" s="236">
        <v>5</v>
      </c>
      <c r="AD49" s="236">
        <v>32263.823480118896</v>
      </c>
      <c r="AE49" s="236">
        <v>5</v>
      </c>
      <c r="AF49" s="236">
        <v>34127.74301495355</v>
      </c>
      <c r="AG49" s="236">
        <v>5</v>
      </c>
      <c r="AH49" s="236">
        <v>30519.879545454547</v>
      </c>
      <c r="AI49" s="236" t="s">
        <v>1287</v>
      </c>
      <c r="AJ49" s="236">
        <v>44882.175802139034</v>
      </c>
      <c r="AK49" s="236">
        <v>5</v>
      </c>
      <c r="AL49" s="236">
        <v>45285.792491007196</v>
      </c>
      <c r="AM49" s="236">
        <v>75</v>
      </c>
      <c r="AN49" s="236">
        <v>810715.17991715285</v>
      </c>
      <c r="AO49" s="236">
        <v>882711.9056991979</v>
      </c>
      <c r="AP49" s="236">
        <v>646800</v>
      </c>
      <c r="AQ49" s="251">
        <v>247240.14</v>
      </c>
    </row>
    <row r="50" spans="1:43" x14ac:dyDescent="0.2">
      <c r="A50" s="240"/>
      <c r="B50" s="234" t="s">
        <v>193</v>
      </c>
      <c r="C50" s="235" t="s">
        <v>47</v>
      </c>
      <c r="D50" s="235" t="s">
        <v>550</v>
      </c>
      <c r="E50" s="246">
        <v>10523</v>
      </c>
      <c r="F50" s="236">
        <v>71842.076043300738</v>
      </c>
      <c r="G50" s="236">
        <v>5</v>
      </c>
      <c r="H50" s="236">
        <v>41860.183915211972</v>
      </c>
      <c r="I50" s="236" t="s">
        <v>1290</v>
      </c>
      <c r="J50" s="236">
        <v>24327.440217391304</v>
      </c>
      <c r="K50" s="236" t="s">
        <v>1287</v>
      </c>
      <c r="L50" s="236">
        <v>42388.721590909088</v>
      </c>
      <c r="M50" s="236" t="s">
        <v>1289</v>
      </c>
      <c r="N50" s="236">
        <v>31872.026107594938</v>
      </c>
      <c r="O50" s="236" t="s">
        <v>1287</v>
      </c>
      <c r="P50" s="236">
        <v>63105.014097744359</v>
      </c>
      <c r="Q50" s="236">
        <v>0</v>
      </c>
      <c r="R50" s="236">
        <v>0</v>
      </c>
      <c r="S50" s="236">
        <v>0.5</v>
      </c>
      <c r="T50" s="236">
        <v>10426.045807453416</v>
      </c>
      <c r="U50" s="236">
        <v>1</v>
      </c>
      <c r="V50" s="236">
        <v>9456.8640845070422</v>
      </c>
      <c r="W50" s="236" t="s">
        <v>1287</v>
      </c>
      <c r="X50" s="236">
        <v>59314.253533568903</v>
      </c>
      <c r="Y50" s="236">
        <v>3</v>
      </c>
      <c r="Z50" s="236">
        <v>44762.49</v>
      </c>
      <c r="AA50" s="236">
        <v>3</v>
      </c>
      <c r="AB50" s="236">
        <v>33021.509016393444</v>
      </c>
      <c r="AC50" s="236">
        <v>5</v>
      </c>
      <c r="AD50" s="236">
        <v>32263.823480118896</v>
      </c>
      <c r="AE50" s="236">
        <v>5</v>
      </c>
      <c r="AF50" s="236">
        <v>34127.74301495355</v>
      </c>
      <c r="AG50" s="236">
        <v>5</v>
      </c>
      <c r="AH50" s="236">
        <v>30519.879545454547</v>
      </c>
      <c r="AI50" s="236" t="s">
        <v>1287</v>
      </c>
      <c r="AJ50" s="236">
        <v>44882.175802139034</v>
      </c>
      <c r="AK50" s="236">
        <v>5</v>
      </c>
      <c r="AL50" s="236">
        <v>45285.792491007196</v>
      </c>
      <c r="AM50" s="236">
        <v>57.5</v>
      </c>
      <c r="AN50" s="236">
        <v>547613.96270444768</v>
      </c>
      <c r="AO50" s="236">
        <v>619456.03874774836</v>
      </c>
      <c r="AP50" s="236">
        <v>841840</v>
      </c>
      <c r="AQ50" s="251">
        <v>263313.75</v>
      </c>
    </row>
    <row r="51" spans="1:43" x14ac:dyDescent="0.2">
      <c r="A51" s="240"/>
      <c r="B51" s="234" t="s">
        <v>195</v>
      </c>
      <c r="C51" s="235" t="s">
        <v>49</v>
      </c>
      <c r="D51" s="235" t="s">
        <v>550</v>
      </c>
      <c r="E51" s="246">
        <v>7644</v>
      </c>
      <c r="F51" s="236">
        <v>62442.542098871396</v>
      </c>
      <c r="G51" s="236">
        <v>5</v>
      </c>
      <c r="H51" s="236">
        <v>41860.183915211972</v>
      </c>
      <c r="I51" s="236" t="s">
        <v>1291</v>
      </c>
      <c r="J51" s="236">
        <v>48654.880434782608</v>
      </c>
      <c r="K51" s="236" t="s">
        <v>1287</v>
      </c>
      <c r="L51" s="236">
        <v>42388.721590909088</v>
      </c>
      <c r="M51" s="236" t="s">
        <v>1287</v>
      </c>
      <c r="N51" s="236">
        <v>53120.043512658231</v>
      </c>
      <c r="O51" s="236" t="s">
        <v>1289</v>
      </c>
      <c r="P51" s="236">
        <v>37863.008458646618</v>
      </c>
      <c r="Q51" s="236">
        <v>0</v>
      </c>
      <c r="R51" s="236">
        <v>0</v>
      </c>
      <c r="S51" s="236">
        <v>0</v>
      </c>
      <c r="T51" s="236">
        <v>0</v>
      </c>
      <c r="U51" s="236">
        <v>4</v>
      </c>
      <c r="V51" s="236">
        <v>37827.456338028169</v>
      </c>
      <c r="W51" s="236" t="s">
        <v>1287</v>
      </c>
      <c r="X51" s="236">
        <v>59314.253533568903</v>
      </c>
      <c r="Y51" s="236">
        <v>3</v>
      </c>
      <c r="Z51" s="236">
        <v>44762.49</v>
      </c>
      <c r="AA51" s="236">
        <v>12</v>
      </c>
      <c r="AB51" s="236">
        <v>132086.03606557377</v>
      </c>
      <c r="AC51" s="236">
        <v>3.6</v>
      </c>
      <c r="AD51" s="236">
        <v>23229.952905685608</v>
      </c>
      <c r="AE51" s="236">
        <v>4.2</v>
      </c>
      <c r="AF51" s="236">
        <v>28667.304132560985</v>
      </c>
      <c r="AG51" s="236">
        <v>5</v>
      </c>
      <c r="AH51" s="236">
        <v>30519.879545454547</v>
      </c>
      <c r="AI51" s="236" t="s">
        <v>1287</v>
      </c>
      <c r="AJ51" s="236">
        <v>44882.175802139034</v>
      </c>
      <c r="AK51" s="236">
        <v>5</v>
      </c>
      <c r="AL51" s="236">
        <v>45285.792491007196</v>
      </c>
      <c r="AM51" s="236">
        <v>68.8</v>
      </c>
      <c r="AN51" s="236">
        <v>670462.17872622679</v>
      </c>
      <c r="AO51" s="236">
        <v>732904.72082509811</v>
      </c>
      <c r="AP51" s="236">
        <v>611520</v>
      </c>
      <c r="AQ51" s="251">
        <v>233754.32</v>
      </c>
    </row>
    <row r="52" spans="1:43" x14ac:dyDescent="0.2">
      <c r="A52" s="240"/>
      <c r="B52" s="234" t="s">
        <v>197</v>
      </c>
      <c r="C52" s="235" t="s">
        <v>51</v>
      </c>
      <c r="D52" s="235" t="s">
        <v>550</v>
      </c>
      <c r="E52" s="246">
        <v>2739</v>
      </c>
      <c r="F52" s="236">
        <v>18862.162607606264</v>
      </c>
      <c r="G52" s="236">
        <v>1</v>
      </c>
      <c r="H52" s="236">
        <v>8372.0367830423947</v>
      </c>
      <c r="I52" s="236" t="s">
        <v>1287</v>
      </c>
      <c r="J52" s="236">
        <v>60818.600543478264</v>
      </c>
      <c r="K52" s="236" t="s">
        <v>1288</v>
      </c>
      <c r="L52" s="236">
        <v>8477.744318181818</v>
      </c>
      <c r="M52" s="236" t="s">
        <v>1289</v>
      </c>
      <c r="N52" s="236">
        <v>31872.026107594938</v>
      </c>
      <c r="O52" s="236" t="s">
        <v>1288</v>
      </c>
      <c r="P52" s="236">
        <v>12621.002819548872</v>
      </c>
      <c r="Q52" s="236">
        <v>0</v>
      </c>
      <c r="R52" s="236">
        <v>0</v>
      </c>
      <c r="S52" s="236">
        <v>0</v>
      </c>
      <c r="T52" s="236">
        <v>0</v>
      </c>
      <c r="U52" s="236">
        <v>5</v>
      </c>
      <c r="V52" s="236">
        <v>47284.320422535209</v>
      </c>
      <c r="W52" s="236" t="s">
        <v>1290</v>
      </c>
      <c r="X52" s="236">
        <v>23725.701413427563</v>
      </c>
      <c r="Y52" s="236">
        <v>12</v>
      </c>
      <c r="Z52" s="236">
        <v>179049.96</v>
      </c>
      <c r="AA52" s="236">
        <v>3</v>
      </c>
      <c r="AB52" s="236">
        <v>33021.509016393444</v>
      </c>
      <c r="AC52" s="236">
        <v>5</v>
      </c>
      <c r="AD52" s="236">
        <v>32263.823480118896</v>
      </c>
      <c r="AE52" s="236">
        <v>5</v>
      </c>
      <c r="AF52" s="236">
        <v>34127.74301495355</v>
      </c>
      <c r="AG52" s="236">
        <v>5</v>
      </c>
      <c r="AH52" s="236">
        <v>30519.879545454547</v>
      </c>
      <c r="AI52" s="236" t="s">
        <v>1287</v>
      </c>
      <c r="AJ52" s="236">
        <v>44882.175802139034</v>
      </c>
      <c r="AK52" s="236">
        <v>5</v>
      </c>
      <c r="AL52" s="236">
        <v>45285.792491007196</v>
      </c>
      <c r="AM52" s="236">
        <v>58</v>
      </c>
      <c r="AN52" s="236">
        <v>592322.31575787568</v>
      </c>
      <c r="AO52" s="236">
        <v>611184.47836548195</v>
      </c>
      <c r="AP52" s="236">
        <v>219120</v>
      </c>
      <c r="AQ52" s="251">
        <v>83758.899999999994</v>
      </c>
    </row>
    <row r="53" spans="1:43" x14ac:dyDescent="0.2">
      <c r="A53" s="241"/>
      <c r="B53" s="234" t="s">
        <v>198</v>
      </c>
      <c r="C53" s="235" t="s">
        <v>52</v>
      </c>
      <c r="D53" s="235" t="s">
        <v>550</v>
      </c>
      <c r="E53" s="246">
        <v>6396</v>
      </c>
      <c r="F53" s="236">
        <v>42907.020874476628</v>
      </c>
      <c r="G53" s="236">
        <v>5</v>
      </c>
      <c r="H53" s="236">
        <v>41860.183915211972</v>
      </c>
      <c r="I53" s="236" t="s">
        <v>1288</v>
      </c>
      <c r="J53" s="236">
        <v>12163.720108695652</v>
      </c>
      <c r="K53" s="236" t="s">
        <v>1287</v>
      </c>
      <c r="L53" s="236">
        <v>42388.721590909088</v>
      </c>
      <c r="M53" s="236" t="s">
        <v>1287</v>
      </c>
      <c r="N53" s="236">
        <v>53120.043512658231</v>
      </c>
      <c r="O53" s="236" t="s">
        <v>1288</v>
      </c>
      <c r="P53" s="236">
        <v>12621.002819548872</v>
      </c>
      <c r="Q53" s="236">
        <v>0</v>
      </c>
      <c r="R53" s="236">
        <v>0</v>
      </c>
      <c r="S53" s="236">
        <v>0.5</v>
      </c>
      <c r="T53" s="236">
        <v>10426.045807453416</v>
      </c>
      <c r="U53" s="236">
        <v>5</v>
      </c>
      <c r="V53" s="236">
        <v>47284.320422535209</v>
      </c>
      <c r="W53" s="236" t="s">
        <v>1289</v>
      </c>
      <c r="X53" s="236">
        <v>35588.552120141343</v>
      </c>
      <c r="Y53" s="236">
        <v>3</v>
      </c>
      <c r="Z53" s="236">
        <v>44762.49</v>
      </c>
      <c r="AA53" s="236">
        <v>3</v>
      </c>
      <c r="AB53" s="236">
        <v>33021.509016393444</v>
      </c>
      <c r="AC53" s="236">
        <v>5</v>
      </c>
      <c r="AD53" s="236">
        <v>32263.823480118896</v>
      </c>
      <c r="AE53" s="236">
        <v>5</v>
      </c>
      <c r="AF53" s="236">
        <v>34127.74301495355</v>
      </c>
      <c r="AG53" s="236">
        <v>5</v>
      </c>
      <c r="AH53" s="236">
        <v>30519.879545454547</v>
      </c>
      <c r="AI53" s="236" t="s">
        <v>1287</v>
      </c>
      <c r="AJ53" s="236">
        <v>44882.175802139034</v>
      </c>
      <c r="AK53" s="236">
        <v>5</v>
      </c>
      <c r="AL53" s="236">
        <v>45285.792491007196</v>
      </c>
      <c r="AM53" s="236">
        <v>56.5</v>
      </c>
      <c r="AN53" s="236">
        <v>520316.00364722044</v>
      </c>
      <c r="AO53" s="236">
        <v>563223.02452169708</v>
      </c>
      <c r="AP53" s="236">
        <v>511680</v>
      </c>
      <c r="AQ53" s="251">
        <v>195590.35</v>
      </c>
    </row>
    <row r="54" spans="1:43" x14ac:dyDescent="0.2">
      <c r="A54" s="239" t="s">
        <v>137</v>
      </c>
      <c r="B54" s="234" t="s">
        <v>199</v>
      </c>
      <c r="C54" s="235" t="s">
        <v>53</v>
      </c>
      <c r="D54" s="235" t="s">
        <v>548</v>
      </c>
      <c r="E54" s="246">
        <v>116392</v>
      </c>
      <c r="F54" s="236">
        <v>699204.53035115229</v>
      </c>
      <c r="G54" s="236">
        <v>2</v>
      </c>
      <c r="H54" s="236">
        <v>16744.073566084789</v>
      </c>
      <c r="I54" s="236" t="s">
        <v>1287</v>
      </c>
      <c r="J54" s="236">
        <v>60818.600543478264</v>
      </c>
      <c r="K54" s="236" t="s">
        <v>1290</v>
      </c>
      <c r="L54" s="236">
        <v>16955.488636363636</v>
      </c>
      <c r="M54" s="236" t="s">
        <v>1287</v>
      </c>
      <c r="N54" s="236">
        <v>53120.043512658231</v>
      </c>
      <c r="O54" s="236" t="s">
        <v>1289</v>
      </c>
      <c r="P54" s="236">
        <v>37863.008458646618</v>
      </c>
      <c r="Q54" s="236">
        <v>0.5</v>
      </c>
      <c r="R54" s="236">
        <v>9024.6955645161288</v>
      </c>
      <c r="S54" s="236">
        <v>0</v>
      </c>
      <c r="T54" s="236">
        <v>0</v>
      </c>
      <c r="U54" s="236">
        <v>4</v>
      </c>
      <c r="V54" s="236">
        <v>37827.456338028169</v>
      </c>
      <c r="W54" s="236" t="s">
        <v>1290</v>
      </c>
      <c r="X54" s="236">
        <v>23725.701413427563</v>
      </c>
      <c r="Y54" s="236">
        <v>3</v>
      </c>
      <c r="Z54" s="236">
        <v>44762.49</v>
      </c>
      <c r="AA54" s="236">
        <v>3</v>
      </c>
      <c r="AB54" s="236">
        <v>33021.509016393444</v>
      </c>
      <c r="AC54" s="236">
        <v>2.7619047619047619</v>
      </c>
      <c r="AD54" s="236">
        <v>17821.92154139901</v>
      </c>
      <c r="AE54" s="236">
        <v>3.3333333333333335</v>
      </c>
      <c r="AF54" s="236">
        <v>22751.828676635698</v>
      </c>
      <c r="AG54" s="236">
        <v>5</v>
      </c>
      <c r="AH54" s="236">
        <v>30519.879545454547</v>
      </c>
      <c r="AI54" s="236" t="s">
        <v>1287</v>
      </c>
      <c r="AJ54" s="236">
        <v>44882.175802139034</v>
      </c>
      <c r="AK54" s="236">
        <v>5</v>
      </c>
      <c r="AL54" s="236">
        <v>45285.792491007196</v>
      </c>
      <c r="AM54" s="236">
        <v>50.595238095238095</v>
      </c>
      <c r="AN54" s="236">
        <v>495124.66510623239</v>
      </c>
      <c r="AO54" s="236">
        <v>1194329.1954573847</v>
      </c>
      <c r="AP54" s="236">
        <v>9311360</v>
      </c>
      <c r="AQ54" s="251">
        <v>479874.46</v>
      </c>
    </row>
    <row r="55" spans="1:43" x14ac:dyDescent="0.2">
      <c r="A55" s="240"/>
      <c r="B55" s="234" t="s">
        <v>200</v>
      </c>
      <c r="C55" s="235" t="s">
        <v>54</v>
      </c>
      <c r="D55" s="235" t="s">
        <v>548</v>
      </c>
      <c r="E55" s="246">
        <v>59581</v>
      </c>
      <c r="F55" s="236">
        <v>334569.52067918598</v>
      </c>
      <c r="G55" s="236">
        <v>2</v>
      </c>
      <c r="H55" s="236">
        <v>16744.073566084789</v>
      </c>
      <c r="I55" s="236" t="s">
        <v>1288</v>
      </c>
      <c r="J55" s="236">
        <v>12163.720108695652</v>
      </c>
      <c r="K55" s="236" t="s">
        <v>1290</v>
      </c>
      <c r="L55" s="236">
        <v>16955.488636363636</v>
      </c>
      <c r="M55" s="236" t="s">
        <v>1288</v>
      </c>
      <c r="N55" s="236">
        <v>10624.008702531646</v>
      </c>
      <c r="O55" s="236" t="s">
        <v>1288</v>
      </c>
      <c r="P55" s="236">
        <v>12621.002819548872</v>
      </c>
      <c r="Q55" s="236">
        <v>0</v>
      </c>
      <c r="R55" s="236">
        <v>0</v>
      </c>
      <c r="S55" s="236">
        <v>0</v>
      </c>
      <c r="T55" s="236">
        <v>0</v>
      </c>
      <c r="U55" s="236">
        <v>1</v>
      </c>
      <c r="V55" s="236">
        <v>9456.8640845070422</v>
      </c>
      <c r="W55" s="236" t="s">
        <v>1289</v>
      </c>
      <c r="X55" s="236">
        <v>35588.552120141343</v>
      </c>
      <c r="Y55" s="236">
        <v>3</v>
      </c>
      <c r="Z55" s="236">
        <v>44762.49</v>
      </c>
      <c r="AA55" s="236">
        <v>9</v>
      </c>
      <c r="AB55" s="236">
        <v>99064.527049180324</v>
      </c>
      <c r="AC55" s="236">
        <v>4.5882352941176467</v>
      </c>
      <c r="AD55" s="236">
        <v>29606.802722932633</v>
      </c>
      <c r="AE55" s="236">
        <v>4.7058823529411766</v>
      </c>
      <c r="AF55" s="236">
        <v>32120.228719956285</v>
      </c>
      <c r="AG55" s="236">
        <v>5</v>
      </c>
      <c r="AH55" s="236">
        <v>30519.879545454547</v>
      </c>
      <c r="AI55" s="236" t="s">
        <v>1287</v>
      </c>
      <c r="AJ55" s="236">
        <v>44882.175802139034</v>
      </c>
      <c r="AK55" s="236">
        <v>5</v>
      </c>
      <c r="AL55" s="236">
        <v>45285.792491007196</v>
      </c>
      <c r="AM55" s="236">
        <v>47.294117647058826</v>
      </c>
      <c r="AN55" s="236">
        <v>440395.606368543</v>
      </c>
      <c r="AO55" s="236">
        <v>774965.12704772898</v>
      </c>
      <c r="AP55" s="236">
        <v>4766480</v>
      </c>
      <c r="AQ55" s="251">
        <v>318049.12</v>
      </c>
    </row>
    <row r="56" spans="1:43" x14ac:dyDescent="0.2">
      <c r="A56" s="240"/>
      <c r="B56" s="234" t="s">
        <v>201</v>
      </c>
      <c r="C56" s="235" t="s">
        <v>55</v>
      </c>
      <c r="D56" s="235" t="s">
        <v>548</v>
      </c>
      <c r="E56" s="246">
        <v>29187</v>
      </c>
      <c r="F56" s="236">
        <v>201343.23825482908</v>
      </c>
      <c r="G56" s="236">
        <v>2</v>
      </c>
      <c r="H56" s="236">
        <v>16744.073566084789</v>
      </c>
      <c r="I56" s="236" t="s">
        <v>1289</v>
      </c>
      <c r="J56" s="236">
        <v>36491.16032608696</v>
      </c>
      <c r="K56" s="236" t="s">
        <v>1290</v>
      </c>
      <c r="L56" s="236">
        <v>16955.488636363636</v>
      </c>
      <c r="M56" s="236" t="s">
        <v>1290</v>
      </c>
      <c r="N56" s="236">
        <v>21248.017405063292</v>
      </c>
      <c r="O56" s="236" t="s">
        <v>1288</v>
      </c>
      <c r="P56" s="236">
        <v>12621.002819548872</v>
      </c>
      <c r="Q56" s="236">
        <v>1.5</v>
      </c>
      <c r="R56" s="236">
        <v>27074.086693548386</v>
      </c>
      <c r="S56" s="236">
        <v>0.5</v>
      </c>
      <c r="T56" s="236">
        <v>10426.045807453416</v>
      </c>
      <c r="U56" s="236">
        <v>5</v>
      </c>
      <c r="V56" s="236">
        <v>47284.320422535209</v>
      </c>
      <c r="W56" s="236" t="s">
        <v>1290</v>
      </c>
      <c r="X56" s="236">
        <v>23725.701413427563</v>
      </c>
      <c r="Y56" s="236">
        <v>3</v>
      </c>
      <c r="Z56" s="236">
        <v>44762.49</v>
      </c>
      <c r="AA56" s="236">
        <v>12</v>
      </c>
      <c r="AB56" s="236">
        <v>132086.03606557377</v>
      </c>
      <c r="AC56" s="236">
        <v>4.5</v>
      </c>
      <c r="AD56" s="236">
        <v>29037.441132107007</v>
      </c>
      <c r="AE56" s="236">
        <v>4.5999999999999996</v>
      </c>
      <c r="AF56" s="236">
        <v>31397.523573757262</v>
      </c>
      <c r="AG56" s="236">
        <v>5</v>
      </c>
      <c r="AH56" s="236">
        <v>30519.879545454547</v>
      </c>
      <c r="AI56" s="236" t="s">
        <v>1287</v>
      </c>
      <c r="AJ56" s="236">
        <v>44882.175802139034</v>
      </c>
      <c r="AK56" s="236">
        <v>5</v>
      </c>
      <c r="AL56" s="236">
        <v>45285.792491007196</v>
      </c>
      <c r="AM56" s="236">
        <v>58.1</v>
      </c>
      <c r="AN56" s="236">
        <v>570541.23570015095</v>
      </c>
      <c r="AO56" s="236">
        <v>771884.47395497991</v>
      </c>
      <c r="AP56" s="236">
        <v>2334960</v>
      </c>
      <c r="AQ56" s="251">
        <v>321856.5</v>
      </c>
    </row>
    <row r="57" spans="1:43" x14ac:dyDescent="0.2">
      <c r="A57" s="240"/>
      <c r="B57" s="234" t="s">
        <v>202</v>
      </c>
      <c r="C57" s="235" t="s">
        <v>56</v>
      </c>
      <c r="D57" s="235" t="s">
        <v>548</v>
      </c>
      <c r="E57" s="246">
        <v>25162</v>
      </c>
      <c r="F57" s="236">
        <v>172282.6189756683</v>
      </c>
      <c r="G57" s="236">
        <v>3</v>
      </c>
      <c r="H57" s="236">
        <v>25116.110349127182</v>
      </c>
      <c r="I57" s="236" t="s">
        <v>1287</v>
      </c>
      <c r="J57" s="236">
        <v>60818.600543478264</v>
      </c>
      <c r="K57" s="236" t="s">
        <v>1289</v>
      </c>
      <c r="L57" s="236">
        <v>25433.232954545456</v>
      </c>
      <c r="M57" s="236" t="s">
        <v>1290</v>
      </c>
      <c r="N57" s="236">
        <v>21248.017405063292</v>
      </c>
      <c r="O57" s="236" t="s">
        <v>1288</v>
      </c>
      <c r="P57" s="236">
        <v>12621.002819548872</v>
      </c>
      <c r="Q57" s="236">
        <v>0.5</v>
      </c>
      <c r="R57" s="236">
        <v>9024.6955645161288</v>
      </c>
      <c r="S57" s="236">
        <v>0</v>
      </c>
      <c r="T57" s="236">
        <v>0</v>
      </c>
      <c r="U57" s="236">
        <v>5</v>
      </c>
      <c r="V57" s="236">
        <v>47284.320422535209</v>
      </c>
      <c r="W57" s="236" t="s">
        <v>1290</v>
      </c>
      <c r="X57" s="236">
        <v>23725.701413427563</v>
      </c>
      <c r="Y57" s="236">
        <v>3</v>
      </c>
      <c r="Z57" s="236">
        <v>44762.49</v>
      </c>
      <c r="AA57" s="236">
        <v>12</v>
      </c>
      <c r="AB57" s="236">
        <v>132086.03606557377</v>
      </c>
      <c r="AC57" s="236">
        <v>2.3333333333333335</v>
      </c>
      <c r="AD57" s="236">
        <v>15056.450957388821</v>
      </c>
      <c r="AE57" s="236">
        <v>3.8333333333333335</v>
      </c>
      <c r="AF57" s="236">
        <v>26164.602978131054</v>
      </c>
      <c r="AG57" s="236">
        <v>5</v>
      </c>
      <c r="AH57" s="236">
        <v>30519.879545454547</v>
      </c>
      <c r="AI57" s="236" t="s">
        <v>1287</v>
      </c>
      <c r="AJ57" s="236">
        <v>44882.175802139034</v>
      </c>
      <c r="AK57" s="236">
        <v>5</v>
      </c>
      <c r="AL57" s="236">
        <v>45285.792491007196</v>
      </c>
      <c r="AM57" s="236">
        <v>57.666666666666664</v>
      </c>
      <c r="AN57" s="236">
        <v>564029.10931193642</v>
      </c>
      <c r="AO57" s="236">
        <v>736311.72828760464</v>
      </c>
      <c r="AP57" s="236">
        <v>2012960</v>
      </c>
      <c r="AQ57" s="251">
        <v>308058.87</v>
      </c>
    </row>
    <row r="58" spans="1:43" x14ac:dyDescent="0.2">
      <c r="A58" s="240"/>
      <c r="B58" s="234" t="s">
        <v>203</v>
      </c>
      <c r="C58" s="235" t="s">
        <v>57</v>
      </c>
      <c r="D58" s="235" t="s">
        <v>548</v>
      </c>
      <c r="E58" s="246">
        <v>19747</v>
      </c>
      <c r="F58" s="236">
        <v>130381.29590485719</v>
      </c>
      <c r="G58" s="236">
        <v>3</v>
      </c>
      <c r="H58" s="236">
        <v>25116.110349127182</v>
      </c>
      <c r="I58" s="236" t="s">
        <v>1289</v>
      </c>
      <c r="J58" s="236">
        <v>36491.16032608696</v>
      </c>
      <c r="K58" s="236" t="s">
        <v>1289</v>
      </c>
      <c r="L58" s="236">
        <v>25433.232954545456</v>
      </c>
      <c r="M58" s="236" t="s">
        <v>1288</v>
      </c>
      <c r="N58" s="236">
        <v>10624.008702531646</v>
      </c>
      <c r="O58" s="236" t="s">
        <v>1287</v>
      </c>
      <c r="P58" s="236">
        <v>63105.014097744359</v>
      </c>
      <c r="Q58" s="236">
        <v>0.5</v>
      </c>
      <c r="R58" s="236">
        <v>9024.6955645161288</v>
      </c>
      <c r="S58" s="236">
        <v>0.5</v>
      </c>
      <c r="T58" s="236">
        <v>10426.045807453416</v>
      </c>
      <c r="U58" s="236">
        <v>2</v>
      </c>
      <c r="V58" s="236">
        <v>18913.728169014084</v>
      </c>
      <c r="W58" s="236" t="s">
        <v>1290</v>
      </c>
      <c r="X58" s="236">
        <v>23725.701413427563</v>
      </c>
      <c r="Y58" s="236">
        <v>3</v>
      </c>
      <c r="Z58" s="236">
        <v>44762.49</v>
      </c>
      <c r="AA58" s="236">
        <v>12</v>
      </c>
      <c r="AB58" s="236">
        <v>132086.03606557377</v>
      </c>
      <c r="AC58" s="236">
        <v>2.347826086956522</v>
      </c>
      <c r="AD58" s="236">
        <v>15149.9692863167</v>
      </c>
      <c r="AE58" s="236">
        <v>3.2608695652173911</v>
      </c>
      <c r="AF58" s="236">
        <v>22257.223705404485</v>
      </c>
      <c r="AG58" s="236">
        <v>5</v>
      </c>
      <c r="AH58" s="236">
        <v>30519.879545454547</v>
      </c>
      <c r="AI58" s="236" t="s">
        <v>1287</v>
      </c>
      <c r="AJ58" s="236">
        <v>44882.175802139034</v>
      </c>
      <c r="AK58" s="236">
        <v>5</v>
      </c>
      <c r="AL58" s="236">
        <v>45285.792491007196</v>
      </c>
      <c r="AM58" s="236">
        <v>55.608695652173914</v>
      </c>
      <c r="AN58" s="236">
        <v>557803.2642803425</v>
      </c>
      <c r="AO58" s="236">
        <v>688184.5601851996</v>
      </c>
      <c r="AP58" s="236">
        <v>1579760</v>
      </c>
      <c r="AQ58" s="251">
        <v>288712.82</v>
      </c>
    </row>
    <row r="59" spans="1:43" x14ac:dyDescent="0.2">
      <c r="A59" s="240"/>
      <c r="B59" s="234" t="s">
        <v>204</v>
      </c>
      <c r="C59" s="235" t="s">
        <v>58</v>
      </c>
      <c r="D59" s="235" t="s">
        <v>548</v>
      </c>
      <c r="E59" s="246">
        <v>17905</v>
      </c>
      <c r="F59" s="236">
        <v>110946.16040316194</v>
      </c>
      <c r="G59" s="236">
        <v>3</v>
      </c>
      <c r="H59" s="236">
        <v>25116.110349127182</v>
      </c>
      <c r="I59" s="236" t="s">
        <v>1287</v>
      </c>
      <c r="J59" s="236">
        <v>60818.600543478264</v>
      </c>
      <c r="K59" s="236" t="s">
        <v>1290</v>
      </c>
      <c r="L59" s="236">
        <v>16955.488636363636</v>
      </c>
      <c r="M59" s="236" t="s">
        <v>1289</v>
      </c>
      <c r="N59" s="236">
        <v>31872.026107594938</v>
      </c>
      <c r="O59" s="236" t="s">
        <v>1289</v>
      </c>
      <c r="P59" s="236">
        <v>37863.008458646618</v>
      </c>
      <c r="Q59" s="236">
        <v>0.5</v>
      </c>
      <c r="R59" s="236">
        <v>9024.6955645161288</v>
      </c>
      <c r="S59" s="236">
        <v>0</v>
      </c>
      <c r="T59" s="236">
        <v>0</v>
      </c>
      <c r="U59" s="236">
        <v>5</v>
      </c>
      <c r="V59" s="236">
        <v>47284.320422535209</v>
      </c>
      <c r="W59" s="236" t="s">
        <v>1290</v>
      </c>
      <c r="X59" s="236">
        <v>23725.701413427563</v>
      </c>
      <c r="Y59" s="236">
        <v>3</v>
      </c>
      <c r="Z59" s="236">
        <v>44762.49</v>
      </c>
      <c r="AA59" s="236">
        <v>9</v>
      </c>
      <c r="AB59" s="236">
        <v>99064.527049180324</v>
      </c>
      <c r="AC59" s="236">
        <v>4.6875</v>
      </c>
      <c r="AD59" s="236">
        <v>30247.334512611465</v>
      </c>
      <c r="AE59" s="236">
        <v>2</v>
      </c>
      <c r="AF59" s="236">
        <v>13651.097205981419</v>
      </c>
      <c r="AG59" s="236">
        <v>0</v>
      </c>
      <c r="AH59" s="236">
        <v>0</v>
      </c>
      <c r="AI59" s="236" t="s">
        <v>1287</v>
      </c>
      <c r="AJ59" s="236">
        <v>44882.175802139034</v>
      </c>
      <c r="AK59" s="236">
        <v>5</v>
      </c>
      <c r="AL59" s="236">
        <v>45285.792491007196</v>
      </c>
      <c r="AM59" s="236">
        <v>52.1875</v>
      </c>
      <c r="AN59" s="236">
        <v>530553.36855660903</v>
      </c>
      <c r="AO59" s="236">
        <v>641499.5289597708</v>
      </c>
      <c r="AP59" s="236">
        <v>1432400</v>
      </c>
      <c r="AQ59" s="251">
        <v>269289.14</v>
      </c>
    </row>
    <row r="60" spans="1:43" x14ac:dyDescent="0.2">
      <c r="A60" s="240"/>
      <c r="B60" s="234" t="s">
        <v>205</v>
      </c>
      <c r="C60" s="235" t="s">
        <v>59</v>
      </c>
      <c r="D60" s="235" t="s">
        <v>548</v>
      </c>
      <c r="E60" s="246">
        <v>54197</v>
      </c>
      <c r="F60" s="236">
        <v>329971.09810800682</v>
      </c>
      <c r="G60" s="236">
        <v>2</v>
      </c>
      <c r="H60" s="236">
        <v>16744.073566084789</v>
      </c>
      <c r="I60" s="236" t="s">
        <v>1289</v>
      </c>
      <c r="J60" s="236">
        <v>36491.16032608696</v>
      </c>
      <c r="K60" s="236" t="s">
        <v>1290</v>
      </c>
      <c r="L60" s="236">
        <v>16955.488636363636</v>
      </c>
      <c r="M60" s="236" t="s">
        <v>1290</v>
      </c>
      <c r="N60" s="236">
        <v>21248.017405063292</v>
      </c>
      <c r="O60" s="236" t="s">
        <v>1288</v>
      </c>
      <c r="P60" s="236">
        <v>12621.002819548872</v>
      </c>
      <c r="Q60" s="236">
        <v>0</v>
      </c>
      <c r="R60" s="236">
        <v>0</v>
      </c>
      <c r="S60" s="236">
        <v>0</v>
      </c>
      <c r="T60" s="236">
        <v>0</v>
      </c>
      <c r="U60" s="236">
        <v>4</v>
      </c>
      <c r="V60" s="236">
        <v>37827.456338028169</v>
      </c>
      <c r="W60" s="236" t="s">
        <v>1289</v>
      </c>
      <c r="X60" s="236">
        <v>35588.552120141343</v>
      </c>
      <c r="Y60" s="236">
        <v>3</v>
      </c>
      <c r="Z60" s="236">
        <v>44762.49</v>
      </c>
      <c r="AA60" s="236">
        <v>9</v>
      </c>
      <c r="AB60" s="236">
        <v>99064.527049180324</v>
      </c>
      <c r="AC60" s="236">
        <v>4</v>
      </c>
      <c r="AD60" s="236">
        <v>25811.058784095116</v>
      </c>
      <c r="AE60" s="236">
        <v>3.2777777777777777</v>
      </c>
      <c r="AF60" s="236">
        <v>22372.631532025105</v>
      </c>
      <c r="AG60" s="236">
        <v>5</v>
      </c>
      <c r="AH60" s="236">
        <v>30519.879545454547</v>
      </c>
      <c r="AI60" s="236" t="s">
        <v>1287</v>
      </c>
      <c r="AJ60" s="236">
        <v>44882.175802139034</v>
      </c>
      <c r="AK60" s="236">
        <v>5</v>
      </c>
      <c r="AL60" s="236">
        <v>45285.792491007196</v>
      </c>
      <c r="AM60" s="236">
        <v>51.277777777777779</v>
      </c>
      <c r="AN60" s="236">
        <v>490174.30641521839</v>
      </c>
      <c r="AO60" s="236">
        <v>820145.40452322527</v>
      </c>
      <c r="AP60" s="236">
        <v>4335760</v>
      </c>
      <c r="AQ60" s="251">
        <v>337157.08</v>
      </c>
    </row>
    <row r="61" spans="1:43" x14ac:dyDescent="0.2">
      <c r="A61" s="240"/>
      <c r="B61" s="234" t="s">
        <v>206</v>
      </c>
      <c r="C61" s="235" t="s">
        <v>60</v>
      </c>
      <c r="D61" s="235" t="s">
        <v>548</v>
      </c>
      <c r="E61" s="246">
        <v>23009</v>
      </c>
      <c r="F61" s="236">
        <v>147684.79782449035</v>
      </c>
      <c r="G61" s="236">
        <v>3</v>
      </c>
      <c r="H61" s="236">
        <v>25116.110349127182</v>
      </c>
      <c r="I61" s="236" t="s">
        <v>1290</v>
      </c>
      <c r="J61" s="236">
        <v>24327.440217391304</v>
      </c>
      <c r="K61" s="236" t="s">
        <v>1290</v>
      </c>
      <c r="L61" s="236">
        <v>16955.488636363636</v>
      </c>
      <c r="M61" s="236" t="s">
        <v>1288</v>
      </c>
      <c r="N61" s="236">
        <v>10624.008702531646</v>
      </c>
      <c r="O61" s="236" t="s">
        <v>1289</v>
      </c>
      <c r="P61" s="236">
        <v>37863.008458646618</v>
      </c>
      <c r="Q61" s="236">
        <v>1.5</v>
      </c>
      <c r="R61" s="236">
        <v>27074.086693548386</v>
      </c>
      <c r="S61" s="236">
        <v>0.5</v>
      </c>
      <c r="T61" s="236">
        <v>10426.045807453416</v>
      </c>
      <c r="U61" s="236">
        <v>1</v>
      </c>
      <c r="V61" s="236">
        <v>9456.8640845070422</v>
      </c>
      <c r="W61" s="236" t="s">
        <v>1288</v>
      </c>
      <c r="X61" s="236">
        <v>11862.850706713782</v>
      </c>
      <c r="Y61" s="236">
        <v>3</v>
      </c>
      <c r="Z61" s="236">
        <v>44762.49</v>
      </c>
      <c r="AA61" s="236">
        <v>12</v>
      </c>
      <c r="AB61" s="236">
        <v>132086.03606557377</v>
      </c>
      <c r="AC61" s="236">
        <v>4.5294117647058822</v>
      </c>
      <c r="AD61" s="236">
        <v>29227.228329048881</v>
      </c>
      <c r="AE61" s="236">
        <v>4.5294117647058822</v>
      </c>
      <c r="AF61" s="236">
        <v>30915.720142957918</v>
      </c>
      <c r="AG61" s="236">
        <v>5</v>
      </c>
      <c r="AH61" s="236">
        <v>30519.879545454547</v>
      </c>
      <c r="AI61" s="236" t="s">
        <v>1287</v>
      </c>
      <c r="AJ61" s="236">
        <v>44882.175802139034</v>
      </c>
      <c r="AK61" s="236">
        <v>5</v>
      </c>
      <c r="AL61" s="236">
        <v>45285.792491007196</v>
      </c>
      <c r="AM61" s="236">
        <v>54.058823529411768</v>
      </c>
      <c r="AN61" s="236">
        <v>531385.22603246442</v>
      </c>
      <c r="AO61" s="236">
        <v>679070.02385695453</v>
      </c>
      <c r="AP61" s="236">
        <v>1840720</v>
      </c>
      <c r="AQ61" s="251">
        <v>284513.78999999998</v>
      </c>
    </row>
    <row r="62" spans="1:43" x14ac:dyDescent="0.2">
      <c r="A62" s="240"/>
      <c r="B62" s="234" t="s">
        <v>207</v>
      </c>
      <c r="C62" s="235" t="s">
        <v>61</v>
      </c>
      <c r="D62" s="235" t="s">
        <v>548</v>
      </c>
      <c r="E62" s="246">
        <v>26511</v>
      </c>
      <c r="F62" s="236">
        <v>155812.66915982022</v>
      </c>
      <c r="G62" s="236">
        <v>3</v>
      </c>
      <c r="H62" s="236">
        <v>25116.110349127182</v>
      </c>
      <c r="I62" s="236" t="s">
        <v>1291</v>
      </c>
      <c r="J62" s="236">
        <v>48654.880434782608</v>
      </c>
      <c r="K62" s="236" t="s">
        <v>1289</v>
      </c>
      <c r="L62" s="236">
        <v>25433.232954545456</v>
      </c>
      <c r="M62" s="236" t="s">
        <v>1290</v>
      </c>
      <c r="N62" s="236">
        <v>21248.017405063292</v>
      </c>
      <c r="O62" s="236" t="s">
        <v>1289</v>
      </c>
      <c r="P62" s="236">
        <v>37863.008458646618</v>
      </c>
      <c r="Q62" s="236">
        <v>1.5</v>
      </c>
      <c r="R62" s="236">
        <v>27074.086693548386</v>
      </c>
      <c r="S62" s="236">
        <v>0</v>
      </c>
      <c r="T62" s="236">
        <v>0</v>
      </c>
      <c r="U62" s="236">
        <v>1</v>
      </c>
      <c r="V62" s="236">
        <v>9456.8640845070422</v>
      </c>
      <c r="W62" s="236" t="s">
        <v>1287</v>
      </c>
      <c r="X62" s="236">
        <v>59314.253533568903</v>
      </c>
      <c r="Y62" s="236">
        <v>3</v>
      </c>
      <c r="Z62" s="236">
        <v>44762.49</v>
      </c>
      <c r="AA62" s="236">
        <v>3</v>
      </c>
      <c r="AB62" s="236">
        <v>33021.509016393444</v>
      </c>
      <c r="AC62" s="236">
        <v>5</v>
      </c>
      <c r="AD62" s="236">
        <v>32263.823480118896</v>
      </c>
      <c r="AE62" s="236">
        <v>5</v>
      </c>
      <c r="AF62" s="236">
        <v>34127.74301495355</v>
      </c>
      <c r="AG62" s="236">
        <v>5</v>
      </c>
      <c r="AH62" s="236">
        <v>30519.879545454547</v>
      </c>
      <c r="AI62" s="236" t="s">
        <v>1291</v>
      </c>
      <c r="AJ62" s="236">
        <v>35905.740641711229</v>
      </c>
      <c r="AK62" s="236">
        <v>2</v>
      </c>
      <c r="AL62" s="236">
        <v>18114.316996402878</v>
      </c>
      <c r="AM62" s="236">
        <v>49.5</v>
      </c>
      <c r="AN62" s="236">
        <v>482875.95660882408</v>
      </c>
      <c r="AO62" s="236">
        <v>638688.62576864427</v>
      </c>
      <c r="AP62" s="236">
        <v>2120880</v>
      </c>
      <c r="AQ62" s="251">
        <v>266974.87</v>
      </c>
    </row>
    <row r="63" spans="1:43" x14ac:dyDescent="0.2">
      <c r="A63" s="240"/>
      <c r="B63" s="234" t="s">
        <v>208</v>
      </c>
      <c r="C63" s="235" t="s">
        <v>62</v>
      </c>
      <c r="D63" s="235" t="s">
        <v>548</v>
      </c>
      <c r="E63" s="246">
        <v>21594</v>
      </c>
      <c r="F63" s="236">
        <v>149668.85950999879</v>
      </c>
      <c r="G63" s="236">
        <v>4</v>
      </c>
      <c r="H63" s="236">
        <v>33488.147132169579</v>
      </c>
      <c r="I63" s="236" t="s">
        <v>1291</v>
      </c>
      <c r="J63" s="236">
        <v>48654.880434782608</v>
      </c>
      <c r="K63" s="236" t="s">
        <v>1291</v>
      </c>
      <c r="L63" s="236">
        <v>33910.977272727272</v>
      </c>
      <c r="M63" s="236" t="s">
        <v>1291</v>
      </c>
      <c r="N63" s="236">
        <v>42496.034810126584</v>
      </c>
      <c r="O63" s="236" t="s">
        <v>1287</v>
      </c>
      <c r="P63" s="236">
        <v>63105.014097744359</v>
      </c>
      <c r="Q63" s="236">
        <v>0.5</v>
      </c>
      <c r="R63" s="236">
        <v>9024.6955645161288</v>
      </c>
      <c r="S63" s="236">
        <v>0.5</v>
      </c>
      <c r="T63" s="236">
        <v>10426.045807453416</v>
      </c>
      <c r="U63" s="236">
        <v>2</v>
      </c>
      <c r="V63" s="236">
        <v>18913.728169014084</v>
      </c>
      <c r="W63" s="236" t="s">
        <v>1290</v>
      </c>
      <c r="X63" s="236">
        <v>23725.701413427563</v>
      </c>
      <c r="Y63" s="236">
        <v>3</v>
      </c>
      <c r="Z63" s="236">
        <v>44762.49</v>
      </c>
      <c r="AA63" s="236">
        <v>12</v>
      </c>
      <c r="AB63" s="236">
        <v>132086.03606557377</v>
      </c>
      <c r="AC63" s="236">
        <v>3.5</v>
      </c>
      <c r="AD63" s="236">
        <v>22584.676436083228</v>
      </c>
      <c r="AE63" s="236">
        <v>3.875</v>
      </c>
      <c r="AF63" s="236">
        <v>26449.000836588999</v>
      </c>
      <c r="AG63" s="236">
        <v>5</v>
      </c>
      <c r="AH63" s="236">
        <v>30519.879545454547</v>
      </c>
      <c r="AI63" s="236" t="s">
        <v>1289</v>
      </c>
      <c r="AJ63" s="236">
        <v>26929.305481283423</v>
      </c>
      <c r="AK63" s="236">
        <v>2</v>
      </c>
      <c r="AL63" s="236">
        <v>18114.316996402878</v>
      </c>
      <c r="AM63" s="236">
        <v>58.375</v>
      </c>
      <c r="AN63" s="236">
        <v>585190.93006334861</v>
      </c>
      <c r="AO63" s="236">
        <v>734859.78957334731</v>
      </c>
      <c r="AP63" s="236">
        <v>1727520</v>
      </c>
      <c r="AQ63" s="251">
        <v>307830.63</v>
      </c>
    </row>
    <row r="64" spans="1:43" x14ac:dyDescent="0.2">
      <c r="A64" s="240"/>
      <c r="B64" s="234" t="s">
        <v>209</v>
      </c>
      <c r="C64" s="235" t="s">
        <v>63</v>
      </c>
      <c r="D64" s="235" t="s">
        <v>548</v>
      </c>
      <c r="E64" s="246">
        <v>23411</v>
      </c>
      <c r="F64" s="236">
        <v>148314.62902149698</v>
      </c>
      <c r="G64" s="236">
        <v>3</v>
      </c>
      <c r="H64" s="236">
        <v>25116.110349127182</v>
      </c>
      <c r="I64" s="236" t="s">
        <v>1288</v>
      </c>
      <c r="J64" s="236">
        <v>12163.720108695652</v>
      </c>
      <c r="K64" s="236" t="s">
        <v>1289</v>
      </c>
      <c r="L64" s="236">
        <v>25433.232954545456</v>
      </c>
      <c r="M64" s="236" t="s">
        <v>1288</v>
      </c>
      <c r="N64" s="236">
        <v>10624.008702531646</v>
      </c>
      <c r="O64" s="236" t="s">
        <v>1288</v>
      </c>
      <c r="P64" s="236">
        <v>12621.002819548872</v>
      </c>
      <c r="Q64" s="236">
        <v>0</v>
      </c>
      <c r="R64" s="236">
        <v>0</v>
      </c>
      <c r="S64" s="236">
        <v>0.5</v>
      </c>
      <c r="T64" s="236">
        <v>10426.045807453416</v>
      </c>
      <c r="U64" s="236">
        <v>4</v>
      </c>
      <c r="V64" s="236">
        <v>37827.456338028169</v>
      </c>
      <c r="W64" s="236" t="s">
        <v>1289</v>
      </c>
      <c r="X64" s="236">
        <v>35588.552120141343</v>
      </c>
      <c r="Y64" s="236">
        <v>3</v>
      </c>
      <c r="Z64" s="236">
        <v>44762.49</v>
      </c>
      <c r="AA64" s="236">
        <v>9</v>
      </c>
      <c r="AB64" s="236">
        <v>99064.527049180324</v>
      </c>
      <c r="AC64" s="236">
        <v>5</v>
      </c>
      <c r="AD64" s="236">
        <v>32263.823480118896</v>
      </c>
      <c r="AE64" s="236">
        <v>4.8571428571428568</v>
      </c>
      <c r="AF64" s="236">
        <v>33152.664643097734</v>
      </c>
      <c r="AG64" s="236">
        <v>5</v>
      </c>
      <c r="AH64" s="236">
        <v>30519.879545454547</v>
      </c>
      <c r="AI64" s="236" t="s">
        <v>1287</v>
      </c>
      <c r="AJ64" s="236">
        <v>44882.175802139034</v>
      </c>
      <c r="AK64" s="236">
        <v>5</v>
      </c>
      <c r="AL64" s="236">
        <v>45285.792491007196</v>
      </c>
      <c r="AM64" s="236">
        <v>53.357142857142861</v>
      </c>
      <c r="AN64" s="236">
        <v>499731.48221106944</v>
      </c>
      <c r="AO64" s="236">
        <v>648046.11123256641</v>
      </c>
      <c r="AP64" s="236">
        <v>1872880</v>
      </c>
      <c r="AQ64" s="251">
        <v>272331.15999999997</v>
      </c>
    </row>
    <row r="65" spans="1:43" x14ac:dyDescent="0.2">
      <c r="A65" s="240"/>
      <c r="B65" s="234" t="s">
        <v>210</v>
      </c>
      <c r="C65" s="235" t="s">
        <v>64</v>
      </c>
      <c r="D65" s="235" t="s">
        <v>548</v>
      </c>
      <c r="E65" s="246">
        <v>42051</v>
      </c>
      <c r="F65" s="236">
        <v>254634.92081451198</v>
      </c>
      <c r="G65" s="236">
        <v>3</v>
      </c>
      <c r="H65" s="236">
        <v>25116.110349127182</v>
      </c>
      <c r="I65" s="236" t="s">
        <v>1290</v>
      </c>
      <c r="J65" s="236">
        <v>24327.440217391304</v>
      </c>
      <c r="K65" s="236" t="s">
        <v>1289</v>
      </c>
      <c r="L65" s="236">
        <v>25433.232954545456</v>
      </c>
      <c r="M65" s="236" t="s">
        <v>1288</v>
      </c>
      <c r="N65" s="236">
        <v>10624.008702531646</v>
      </c>
      <c r="O65" s="236" t="s">
        <v>1288</v>
      </c>
      <c r="P65" s="236">
        <v>12621.002819548872</v>
      </c>
      <c r="Q65" s="236">
        <v>0.5</v>
      </c>
      <c r="R65" s="236">
        <v>9024.6955645161288</v>
      </c>
      <c r="S65" s="236">
        <v>0</v>
      </c>
      <c r="T65" s="236">
        <v>0</v>
      </c>
      <c r="U65" s="236">
        <v>4</v>
      </c>
      <c r="V65" s="236">
        <v>37827.456338028169</v>
      </c>
      <c r="W65" s="236" t="s">
        <v>1288</v>
      </c>
      <c r="X65" s="236">
        <v>11862.850706713782</v>
      </c>
      <c r="Y65" s="236">
        <v>3</v>
      </c>
      <c r="Z65" s="236">
        <v>44762.49</v>
      </c>
      <c r="AA65" s="236">
        <v>12</v>
      </c>
      <c r="AB65" s="236">
        <v>132086.03606557377</v>
      </c>
      <c r="AC65" s="236">
        <v>2.9</v>
      </c>
      <c r="AD65" s="236">
        <v>18713.017618468959</v>
      </c>
      <c r="AE65" s="236">
        <v>2.6</v>
      </c>
      <c r="AF65" s="236">
        <v>17746.426367775846</v>
      </c>
      <c r="AG65" s="236">
        <v>5</v>
      </c>
      <c r="AH65" s="236">
        <v>30519.879545454547</v>
      </c>
      <c r="AI65" s="236" t="s">
        <v>1287</v>
      </c>
      <c r="AJ65" s="236">
        <v>44882.175802139034</v>
      </c>
      <c r="AK65" s="236">
        <v>5</v>
      </c>
      <c r="AL65" s="236">
        <v>45285.792491007196</v>
      </c>
      <c r="AM65" s="236">
        <v>51</v>
      </c>
      <c r="AN65" s="236">
        <v>490832.61554282182</v>
      </c>
      <c r="AO65" s="236">
        <v>745467.53635733388</v>
      </c>
      <c r="AP65" s="236">
        <v>3364080</v>
      </c>
      <c r="AQ65" s="251">
        <v>308483.23</v>
      </c>
    </row>
    <row r="66" spans="1:43" x14ac:dyDescent="0.2">
      <c r="A66" s="240"/>
      <c r="B66" s="234" t="s">
        <v>211</v>
      </c>
      <c r="C66" s="235" t="s">
        <v>65</v>
      </c>
      <c r="D66" s="235" t="s">
        <v>548</v>
      </c>
      <c r="E66" s="246">
        <v>11216</v>
      </c>
      <c r="F66" s="236">
        <v>79902.562906262741</v>
      </c>
      <c r="G66" s="236">
        <v>5</v>
      </c>
      <c r="H66" s="236">
        <v>41860.183915211972</v>
      </c>
      <c r="I66" s="236" t="s">
        <v>1288</v>
      </c>
      <c r="J66" s="236">
        <v>12163.720108695652</v>
      </c>
      <c r="K66" s="236" t="s">
        <v>1291</v>
      </c>
      <c r="L66" s="236">
        <v>33910.977272727272</v>
      </c>
      <c r="M66" s="236" t="s">
        <v>1288</v>
      </c>
      <c r="N66" s="236">
        <v>10624.008702531646</v>
      </c>
      <c r="O66" s="236" t="s">
        <v>1288</v>
      </c>
      <c r="P66" s="236">
        <v>12621.002819548872</v>
      </c>
      <c r="Q66" s="236">
        <v>1.5</v>
      </c>
      <c r="R66" s="236">
        <v>27074.086693548386</v>
      </c>
      <c r="S66" s="236">
        <v>1.5</v>
      </c>
      <c r="T66" s="236">
        <v>31278.137422360247</v>
      </c>
      <c r="U66" s="236">
        <v>1</v>
      </c>
      <c r="V66" s="236">
        <v>9456.8640845070422</v>
      </c>
      <c r="W66" s="236" t="s">
        <v>1291</v>
      </c>
      <c r="X66" s="236">
        <v>47451.402826855126</v>
      </c>
      <c r="Y66" s="236">
        <v>3</v>
      </c>
      <c r="Z66" s="236">
        <v>44762.49</v>
      </c>
      <c r="AA66" s="236">
        <v>12</v>
      </c>
      <c r="AB66" s="236">
        <v>132086.03606557377</v>
      </c>
      <c r="AC66" s="236">
        <v>5</v>
      </c>
      <c r="AD66" s="236">
        <v>32263.823480118896</v>
      </c>
      <c r="AE66" s="236">
        <v>5</v>
      </c>
      <c r="AF66" s="236">
        <v>34127.74301495355</v>
      </c>
      <c r="AG66" s="236">
        <v>5</v>
      </c>
      <c r="AH66" s="236">
        <v>30519.879545454547</v>
      </c>
      <c r="AI66" s="236" t="s">
        <v>1287</v>
      </c>
      <c r="AJ66" s="236">
        <v>44882.175802139034</v>
      </c>
      <c r="AK66" s="236">
        <v>5</v>
      </c>
      <c r="AL66" s="236">
        <v>45285.792491007196</v>
      </c>
      <c r="AM66" s="236">
        <v>60</v>
      </c>
      <c r="AN66" s="236">
        <v>590368.32424523321</v>
      </c>
      <c r="AO66" s="236">
        <v>670270.8871514959</v>
      </c>
      <c r="AP66" s="236">
        <v>897280</v>
      </c>
      <c r="AQ66" s="251">
        <v>283891.09000000003</v>
      </c>
    </row>
    <row r="67" spans="1:43" x14ac:dyDescent="0.2">
      <c r="A67" s="240"/>
      <c r="B67" s="234" t="s">
        <v>212</v>
      </c>
      <c r="C67" s="235" t="s">
        <v>66</v>
      </c>
      <c r="D67" s="235" t="s">
        <v>548</v>
      </c>
      <c r="E67" s="246">
        <v>30142</v>
      </c>
      <c r="F67" s="236">
        <v>173736.91118996474</v>
      </c>
      <c r="G67" s="236">
        <v>1</v>
      </c>
      <c r="H67" s="236">
        <v>8372.0367830423947</v>
      </c>
      <c r="I67" s="236" t="s">
        <v>1287</v>
      </c>
      <c r="J67" s="236">
        <v>60818.600543478264</v>
      </c>
      <c r="K67" s="236" t="s">
        <v>1288</v>
      </c>
      <c r="L67" s="236">
        <v>8477.744318181818</v>
      </c>
      <c r="M67" s="236" t="s">
        <v>1287</v>
      </c>
      <c r="N67" s="236">
        <v>53120.043512658231</v>
      </c>
      <c r="O67" s="236" t="s">
        <v>1288</v>
      </c>
      <c r="P67" s="236">
        <v>12621.002819548872</v>
      </c>
      <c r="Q67" s="236">
        <v>0</v>
      </c>
      <c r="R67" s="236">
        <v>0</v>
      </c>
      <c r="S67" s="236">
        <v>0</v>
      </c>
      <c r="T67" s="236">
        <v>0</v>
      </c>
      <c r="U67" s="236">
        <v>2</v>
      </c>
      <c r="V67" s="236">
        <v>18913.728169014084</v>
      </c>
      <c r="W67" s="236" t="s">
        <v>1288</v>
      </c>
      <c r="X67" s="236">
        <v>11862.850706713782</v>
      </c>
      <c r="Y67" s="236">
        <v>3</v>
      </c>
      <c r="Z67" s="236">
        <v>44762.49</v>
      </c>
      <c r="AA67" s="236">
        <v>6</v>
      </c>
      <c r="AB67" s="236">
        <v>66043.018032786887</v>
      </c>
      <c r="AC67" s="236">
        <v>4</v>
      </c>
      <c r="AD67" s="236">
        <v>25811.058784095116</v>
      </c>
      <c r="AE67" s="236">
        <v>4.5454545454545459</v>
      </c>
      <c r="AF67" s="236">
        <v>31025.220922685046</v>
      </c>
      <c r="AG67" s="236">
        <v>5</v>
      </c>
      <c r="AH67" s="236">
        <v>30519.879545454547</v>
      </c>
      <c r="AI67" s="236" t="s">
        <v>1287</v>
      </c>
      <c r="AJ67" s="236">
        <v>44882.175802139034</v>
      </c>
      <c r="AK67" s="236">
        <v>5</v>
      </c>
      <c r="AL67" s="236">
        <v>45285.792491007196</v>
      </c>
      <c r="AM67" s="236">
        <v>48.545454545454547</v>
      </c>
      <c r="AN67" s="236">
        <v>462515.64243080525</v>
      </c>
      <c r="AO67" s="236">
        <v>636252.55362077011</v>
      </c>
      <c r="AP67" s="236">
        <v>2411360</v>
      </c>
      <c r="AQ67" s="251">
        <v>265603.33</v>
      </c>
    </row>
    <row r="68" spans="1:43" x14ac:dyDescent="0.2">
      <c r="A68" s="240"/>
      <c r="B68" s="234" t="s">
        <v>213</v>
      </c>
      <c r="C68" s="235" t="s">
        <v>67</v>
      </c>
      <c r="D68" s="235" t="s">
        <v>548</v>
      </c>
      <c r="E68" s="246">
        <v>14235</v>
      </c>
      <c r="F68" s="236">
        <v>102536.63561016919</v>
      </c>
      <c r="G68" s="236">
        <v>4</v>
      </c>
      <c r="H68" s="236">
        <v>33488.147132169579</v>
      </c>
      <c r="I68" s="236" t="s">
        <v>1288</v>
      </c>
      <c r="J68" s="236">
        <v>12163.720108695652</v>
      </c>
      <c r="K68" s="236" t="s">
        <v>1289</v>
      </c>
      <c r="L68" s="236">
        <v>25433.232954545456</v>
      </c>
      <c r="M68" s="236" t="s">
        <v>1288</v>
      </c>
      <c r="N68" s="236">
        <v>10624.008702531646</v>
      </c>
      <c r="O68" s="236" t="s">
        <v>1287</v>
      </c>
      <c r="P68" s="236">
        <v>63105.014097744359</v>
      </c>
      <c r="Q68" s="236">
        <v>2.5</v>
      </c>
      <c r="R68" s="236">
        <v>45123.477822580644</v>
      </c>
      <c r="S68" s="236">
        <v>2.5</v>
      </c>
      <c r="T68" s="236">
        <v>52130.229037267083</v>
      </c>
      <c r="U68" s="236">
        <v>4</v>
      </c>
      <c r="V68" s="236">
        <v>37827.456338028169</v>
      </c>
      <c r="W68" s="236" t="s">
        <v>1289</v>
      </c>
      <c r="X68" s="236">
        <v>35588.552120141343</v>
      </c>
      <c r="Y68" s="236">
        <v>6</v>
      </c>
      <c r="Z68" s="236">
        <v>89524.98</v>
      </c>
      <c r="AA68" s="236">
        <v>15</v>
      </c>
      <c r="AB68" s="236">
        <v>165107.54508196723</v>
      </c>
      <c r="AC68" s="236">
        <v>3.3333333333333335</v>
      </c>
      <c r="AD68" s="236">
        <v>21509.215653412597</v>
      </c>
      <c r="AE68" s="236">
        <v>3.3333333333333335</v>
      </c>
      <c r="AF68" s="236">
        <v>22751.828676635698</v>
      </c>
      <c r="AG68" s="236">
        <v>5</v>
      </c>
      <c r="AH68" s="236">
        <v>30519.879545454547</v>
      </c>
      <c r="AI68" s="236" t="s">
        <v>1288</v>
      </c>
      <c r="AJ68" s="236">
        <v>8976.4351604278072</v>
      </c>
      <c r="AK68" s="236">
        <v>1</v>
      </c>
      <c r="AL68" s="236">
        <v>9057.1584982014392</v>
      </c>
      <c r="AM68" s="236">
        <v>60.666666666666671</v>
      </c>
      <c r="AN68" s="236">
        <v>662930.88092980324</v>
      </c>
      <c r="AO68" s="236">
        <v>765467.51653997251</v>
      </c>
      <c r="AP68" s="236">
        <v>1138800</v>
      </c>
      <c r="AQ68" s="251">
        <v>320587.67</v>
      </c>
    </row>
    <row r="69" spans="1:43" x14ac:dyDescent="0.2">
      <c r="A69" s="241"/>
      <c r="B69" s="234" t="s">
        <v>214</v>
      </c>
      <c r="C69" s="235" t="s">
        <v>68</v>
      </c>
      <c r="D69" s="235" t="s">
        <v>548</v>
      </c>
      <c r="E69" s="246">
        <v>5825</v>
      </c>
      <c r="F69" s="236">
        <v>60447.566405719364</v>
      </c>
      <c r="G69" s="236">
        <v>4</v>
      </c>
      <c r="H69" s="236">
        <v>33488.147132169579</v>
      </c>
      <c r="I69" s="236" t="s">
        <v>1291</v>
      </c>
      <c r="J69" s="236">
        <v>48654.880434782608</v>
      </c>
      <c r="K69" s="236" t="s">
        <v>1291</v>
      </c>
      <c r="L69" s="236">
        <v>33910.977272727272</v>
      </c>
      <c r="M69" s="236" t="s">
        <v>1287</v>
      </c>
      <c r="N69" s="236">
        <v>53120.043512658231</v>
      </c>
      <c r="O69" s="236" t="s">
        <v>1288</v>
      </c>
      <c r="P69" s="236">
        <v>12621.002819548872</v>
      </c>
      <c r="Q69" s="236">
        <v>2.5</v>
      </c>
      <c r="R69" s="236">
        <v>45123.477822580644</v>
      </c>
      <c r="S69" s="236">
        <v>2.5</v>
      </c>
      <c r="T69" s="236">
        <v>52130.229037267083</v>
      </c>
      <c r="U69" s="236">
        <v>5</v>
      </c>
      <c r="V69" s="236">
        <v>47284.320422535209</v>
      </c>
      <c r="W69" s="236" t="s">
        <v>1287</v>
      </c>
      <c r="X69" s="236">
        <v>59314.253533568903</v>
      </c>
      <c r="Y69" s="236">
        <v>15</v>
      </c>
      <c r="Z69" s="236">
        <v>223812.45</v>
      </c>
      <c r="AA69" s="236">
        <v>15</v>
      </c>
      <c r="AB69" s="236">
        <v>165107.54508196723</v>
      </c>
      <c r="AC69" s="236">
        <v>4.8</v>
      </c>
      <c r="AD69" s="236">
        <v>30973.270540914138</v>
      </c>
      <c r="AE69" s="236">
        <v>4.5999999999999996</v>
      </c>
      <c r="AF69" s="236">
        <v>31397.523573757262</v>
      </c>
      <c r="AG69" s="236">
        <v>5</v>
      </c>
      <c r="AH69" s="236">
        <v>30519.879545454547</v>
      </c>
      <c r="AI69" s="236" t="s">
        <v>1287</v>
      </c>
      <c r="AJ69" s="236">
        <v>44882.175802139034</v>
      </c>
      <c r="AK69" s="236">
        <v>5</v>
      </c>
      <c r="AL69" s="236">
        <v>45285.792491007196</v>
      </c>
      <c r="AM69" s="236">
        <v>87.4</v>
      </c>
      <c r="AN69" s="236">
        <v>957625.96902307787</v>
      </c>
      <c r="AO69" s="236">
        <v>1018073.5354287972</v>
      </c>
      <c r="AP69" s="236">
        <v>466000</v>
      </c>
      <c r="AQ69" s="251">
        <v>178129.11</v>
      </c>
    </row>
    <row r="70" spans="1:43" x14ac:dyDescent="0.2">
      <c r="A70" s="239" t="s">
        <v>138</v>
      </c>
      <c r="B70" s="234" t="s">
        <v>215</v>
      </c>
      <c r="C70" s="235" t="s">
        <v>69</v>
      </c>
      <c r="D70" s="235" t="s">
        <v>548</v>
      </c>
      <c r="E70" s="246">
        <v>41665</v>
      </c>
      <c r="F70" s="236">
        <v>227209.13175519963</v>
      </c>
      <c r="G70" s="236">
        <v>5</v>
      </c>
      <c r="H70" s="236">
        <v>41860.183915211972</v>
      </c>
      <c r="I70" s="236" t="s">
        <v>1291</v>
      </c>
      <c r="J70" s="236">
        <v>48654.880434782608</v>
      </c>
      <c r="K70" s="236" t="s">
        <v>1287</v>
      </c>
      <c r="L70" s="236">
        <v>42388.721590909088</v>
      </c>
      <c r="M70" s="236" t="s">
        <v>1290</v>
      </c>
      <c r="N70" s="236">
        <v>21248.017405063292</v>
      </c>
      <c r="O70" s="236" t="s">
        <v>1290</v>
      </c>
      <c r="P70" s="236">
        <v>25242.005639097744</v>
      </c>
      <c r="Q70" s="236">
        <v>0.5</v>
      </c>
      <c r="R70" s="236">
        <v>9024.6955645161288</v>
      </c>
      <c r="S70" s="236">
        <v>0.5</v>
      </c>
      <c r="T70" s="236">
        <v>10426.045807453416</v>
      </c>
      <c r="U70" s="236">
        <v>2</v>
      </c>
      <c r="V70" s="236">
        <v>18913.728169014084</v>
      </c>
      <c r="W70" s="236" t="s">
        <v>1290</v>
      </c>
      <c r="X70" s="236">
        <v>23725.701413427563</v>
      </c>
      <c r="Y70" s="236">
        <v>3</v>
      </c>
      <c r="Z70" s="236">
        <v>44762.49</v>
      </c>
      <c r="AA70" s="236">
        <v>3</v>
      </c>
      <c r="AB70" s="236">
        <v>33021.509016393444</v>
      </c>
      <c r="AC70" s="236">
        <v>5</v>
      </c>
      <c r="AD70" s="236">
        <v>32263.823480118896</v>
      </c>
      <c r="AE70" s="236">
        <v>1.9285714285714286</v>
      </c>
      <c r="AF70" s="236">
        <v>13163.558020053513</v>
      </c>
      <c r="AG70" s="236">
        <v>0</v>
      </c>
      <c r="AH70" s="236">
        <v>0</v>
      </c>
      <c r="AI70" s="236" t="s">
        <v>1287</v>
      </c>
      <c r="AJ70" s="236">
        <v>44882.175802139034</v>
      </c>
      <c r="AK70" s="236">
        <v>5</v>
      </c>
      <c r="AL70" s="236">
        <v>45285.792491007196</v>
      </c>
      <c r="AM70" s="236">
        <v>45.928571428571431</v>
      </c>
      <c r="AN70" s="236">
        <v>454863.32874918799</v>
      </c>
      <c r="AO70" s="236">
        <v>682072.46050438762</v>
      </c>
      <c r="AP70" s="236">
        <v>3333200</v>
      </c>
      <c r="AQ70" s="251">
        <v>281910.83</v>
      </c>
    </row>
    <row r="71" spans="1:43" x14ac:dyDescent="0.2">
      <c r="A71" s="240"/>
      <c r="B71" s="234" t="s">
        <v>216</v>
      </c>
      <c r="C71" s="235" t="s">
        <v>70</v>
      </c>
      <c r="D71" s="235" t="s">
        <v>548</v>
      </c>
      <c r="E71" s="246">
        <v>14068</v>
      </c>
      <c r="F71" s="236">
        <v>112654.87758294033</v>
      </c>
      <c r="G71" s="236">
        <v>5</v>
      </c>
      <c r="H71" s="236">
        <v>41860.183915211972</v>
      </c>
      <c r="I71" s="236" t="s">
        <v>1291</v>
      </c>
      <c r="J71" s="236">
        <v>48654.880434782608</v>
      </c>
      <c r="K71" s="236" t="s">
        <v>1287</v>
      </c>
      <c r="L71" s="236">
        <v>42388.721590909088</v>
      </c>
      <c r="M71" s="236" t="s">
        <v>1291</v>
      </c>
      <c r="N71" s="236">
        <v>42496.034810126584</v>
      </c>
      <c r="O71" s="236" t="s">
        <v>1289</v>
      </c>
      <c r="P71" s="236">
        <v>37863.008458646618</v>
      </c>
      <c r="Q71" s="236">
        <v>1.5</v>
      </c>
      <c r="R71" s="236">
        <v>27074.086693548386</v>
      </c>
      <c r="S71" s="236">
        <v>2.5</v>
      </c>
      <c r="T71" s="236">
        <v>52130.229037267083</v>
      </c>
      <c r="U71" s="236">
        <v>1</v>
      </c>
      <c r="V71" s="236">
        <v>9456.8640845070422</v>
      </c>
      <c r="W71" s="236" t="s">
        <v>1289</v>
      </c>
      <c r="X71" s="236">
        <v>35588.552120141343</v>
      </c>
      <c r="Y71" s="236">
        <v>3</v>
      </c>
      <c r="Z71" s="236">
        <v>44762.49</v>
      </c>
      <c r="AA71" s="236">
        <v>15</v>
      </c>
      <c r="AB71" s="236">
        <v>165107.54508196723</v>
      </c>
      <c r="AC71" s="236">
        <v>2.6666666666666665</v>
      </c>
      <c r="AD71" s="236">
        <v>17207.372522730078</v>
      </c>
      <c r="AE71" s="236">
        <v>2.7777777777777777</v>
      </c>
      <c r="AF71" s="236">
        <v>18959.857230529749</v>
      </c>
      <c r="AG71" s="236">
        <v>5</v>
      </c>
      <c r="AH71" s="236">
        <v>30519.879545454547</v>
      </c>
      <c r="AI71" s="236" t="s">
        <v>1287</v>
      </c>
      <c r="AJ71" s="236">
        <v>44882.175802139034</v>
      </c>
      <c r="AK71" s="236">
        <v>5</v>
      </c>
      <c r="AL71" s="236">
        <v>45285.792491007196</v>
      </c>
      <c r="AM71" s="236">
        <v>67.444444444444443</v>
      </c>
      <c r="AN71" s="236">
        <v>704237.67381896847</v>
      </c>
      <c r="AO71" s="236">
        <v>816892.55140190886</v>
      </c>
      <c r="AP71" s="236">
        <v>1125440</v>
      </c>
      <c r="AQ71" s="251">
        <v>343371.67</v>
      </c>
    </row>
    <row r="72" spans="1:43" x14ac:dyDescent="0.2">
      <c r="A72" s="240"/>
      <c r="B72" s="234" t="s">
        <v>217</v>
      </c>
      <c r="C72" s="235" t="s">
        <v>71</v>
      </c>
      <c r="D72" s="235" t="s">
        <v>548</v>
      </c>
      <c r="E72" s="246">
        <v>19856</v>
      </c>
      <c r="F72" s="236">
        <v>163555.90143397229</v>
      </c>
      <c r="G72" s="236">
        <v>4</v>
      </c>
      <c r="H72" s="236">
        <v>33488.147132169579</v>
      </c>
      <c r="I72" s="236" t="s">
        <v>1288</v>
      </c>
      <c r="J72" s="236">
        <v>12163.720108695652</v>
      </c>
      <c r="K72" s="236" t="s">
        <v>1291</v>
      </c>
      <c r="L72" s="236">
        <v>33910.977272727272</v>
      </c>
      <c r="M72" s="236" t="s">
        <v>1290</v>
      </c>
      <c r="N72" s="236">
        <v>21248.017405063292</v>
      </c>
      <c r="O72" s="236" t="s">
        <v>1290</v>
      </c>
      <c r="P72" s="236">
        <v>25242.005639097744</v>
      </c>
      <c r="Q72" s="236">
        <v>2.5</v>
      </c>
      <c r="R72" s="236">
        <v>45123.477822580644</v>
      </c>
      <c r="S72" s="236">
        <v>1.5</v>
      </c>
      <c r="T72" s="236">
        <v>31278.137422360247</v>
      </c>
      <c r="U72" s="236">
        <v>4</v>
      </c>
      <c r="V72" s="236">
        <v>37827.456338028169</v>
      </c>
      <c r="W72" s="236" t="s">
        <v>1290</v>
      </c>
      <c r="X72" s="236">
        <v>23725.701413427563</v>
      </c>
      <c r="Y72" s="236">
        <v>12</v>
      </c>
      <c r="Z72" s="236">
        <v>179049.96</v>
      </c>
      <c r="AA72" s="236">
        <v>12</v>
      </c>
      <c r="AB72" s="236">
        <v>132086.03606557377</v>
      </c>
      <c r="AC72" s="236">
        <v>4.75</v>
      </c>
      <c r="AD72" s="236">
        <v>30650.632306112951</v>
      </c>
      <c r="AE72" s="236">
        <v>2.625</v>
      </c>
      <c r="AF72" s="236">
        <v>17917.065082850611</v>
      </c>
      <c r="AG72" s="236">
        <v>5</v>
      </c>
      <c r="AH72" s="236">
        <v>30519.879545454547</v>
      </c>
      <c r="AI72" s="236" t="s">
        <v>1287</v>
      </c>
      <c r="AJ72" s="236">
        <v>44882.175802139034</v>
      </c>
      <c r="AK72" s="236">
        <v>5</v>
      </c>
      <c r="AL72" s="236">
        <v>45285.792491007196</v>
      </c>
      <c r="AM72" s="236">
        <v>69.375</v>
      </c>
      <c r="AN72" s="236">
        <v>744399.18184728827</v>
      </c>
      <c r="AO72" s="236">
        <v>907955.08328126057</v>
      </c>
      <c r="AP72" s="236">
        <v>1588480</v>
      </c>
      <c r="AQ72" s="251">
        <v>379071.05</v>
      </c>
    </row>
    <row r="73" spans="1:43" x14ac:dyDescent="0.2">
      <c r="A73" s="240"/>
      <c r="B73" s="234" t="s">
        <v>218</v>
      </c>
      <c r="C73" s="235" t="s">
        <v>72</v>
      </c>
      <c r="D73" s="235" t="s">
        <v>548</v>
      </c>
      <c r="E73" s="246">
        <v>35636</v>
      </c>
      <c r="F73" s="236">
        <v>266563.66960716457</v>
      </c>
      <c r="G73" s="236">
        <v>5</v>
      </c>
      <c r="H73" s="236">
        <v>41860.183915211972</v>
      </c>
      <c r="I73" s="236" t="s">
        <v>1291</v>
      </c>
      <c r="J73" s="236">
        <v>48654.880434782608</v>
      </c>
      <c r="K73" s="236" t="s">
        <v>1287</v>
      </c>
      <c r="L73" s="236">
        <v>42388.721590909088</v>
      </c>
      <c r="M73" s="236" t="s">
        <v>1288</v>
      </c>
      <c r="N73" s="236">
        <v>10624.008702531646</v>
      </c>
      <c r="O73" s="236" t="s">
        <v>1291</v>
      </c>
      <c r="P73" s="236">
        <v>50484.011278195489</v>
      </c>
      <c r="Q73" s="236">
        <v>1.5</v>
      </c>
      <c r="R73" s="236">
        <v>27074.086693548386</v>
      </c>
      <c r="S73" s="236">
        <v>2.5</v>
      </c>
      <c r="T73" s="236">
        <v>52130.229037267083</v>
      </c>
      <c r="U73" s="236">
        <v>5</v>
      </c>
      <c r="V73" s="236">
        <v>47284.320422535209</v>
      </c>
      <c r="W73" s="236" t="s">
        <v>1289</v>
      </c>
      <c r="X73" s="236">
        <v>35588.552120141343</v>
      </c>
      <c r="Y73" s="236">
        <v>3</v>
      </c>
      <c r="Z73" s="236">
        <v>44762.49</v>
      </c>
      <c r="AA73" s="236">
        <v>12</v>
      </c>
      <c r="AB73" s="236">
        <v>132086.03606557377</v>
      </c>
      <c r="AC73" s="236">
        <v>5</v>
      </c>
      <c r="AD73" s="236">
        <v>32263.823480118896</v>
      </c>
      <c r="AE73" s="236">
        <v>2</v>
      </c>
      <c r="AF73" s="236">
        <v>13651.097205981419</v>
      </c>
      <c r="AG73" s="236">
        <v>0</v>
      </c>
      <c r="AH73" s="236">
        <v>0</v>
      </c>
      <c r="AI73" s="236" t="s">
        <v>1287</v>
      </c>
      <c r="AJ73" s="236">
        <v>44882.175802139034</v>
      </c>
      <c r="AK73" s="236">
        <v>5</v>
      </c>
      <c r="AL73" s="236">
        <v>45285.792491007196</v>
      </c>
      <c r="AM73" s="236">
        <v>63</v>
      </c>
      <c r="AN73" s="236">
        <v>669020.40923994314</v>
      </c>
      <c r="AO73" s="236">
        <v>935584.07884710759</v>
      </c>
      <c r="AP73" s="236">
        <v>2850880</v>
      </c>
      <c r="AQ73" s="251">
        <v>386691.36</v>
      </c>
    </row>
    <row r="74" spans="1:43" x14ac:dyDescent="0.2">
      <c r="A74" s="240"/>
      <c r="B74" s="234" t="s">
        <v>219</v>
      </c>
      <c r="C74" s="235" t="s">
        <v>73</v>
      </c>
      <c r="D74" s="235" t="s">
        <v>548</v>
      </c>
      <c r="E74" s="246">
        <v>24404</v>
      </c>
      <c r="F74" s="236">
        <v>204071.02896501322</v>
      </c>
      <c r="G74" s="236">
        <v>5</v>
      </c>
      <c r="H74" s="236">
        <v>41860.183915211972</v>
      </c>
      <c r="I74" s="236" t="s">
        <v>1287</v>
      </c>
      <c r="J74" s="236">
        <v>60818.600543478264</v>
      </c>
      <c r="K74" s="236" t="s">
        <v>1287</v>
      </c>
      <c r="L74" s="236">
        <v>42388.721590909088</v>
      </c>
      <c r="M74" s="236" t="s">
        <v>1290</v>
      </c>
      <c r="N74" s="236">
        <v>21248.017405063292</v>
      </c>
      <c r="O74" s="236" t="s">
        <v>1288</v>
      </c>
      <c r="P74" s="236">
        <v>12621.002819548872</v>
      </c>
      <c r="Q74" s="236">
        <v>1.5</v>
      </c>
      <c r="R74" s="236">
        <v>27074.086693548386</v>
      </c>
      <c r="S74" s="236">
        <v>1.5</v>
      </c>
      <c r="T74" s="236">
        <v>31278.137422360247</v>
      </c>
      <c r="U74" s="236">
        <v>5</v>
      </c>
      <c r="V74" s="236">
        <v>47284.320422535209</v>
      </c>
      <c r="W74" s="236" t="s">
        <v>1291</v>
      </c>
      <c r="X74" s="236">
        <v>47451.402826855126</v>
      </c>
      <c r="Y74" s="236">
        <v>3</v>
      </c>
      <c r="Z74" s="236">
        <v>44762.49</v>
      </c>
      <c r="AA74" s="236">
        <v>15</v>
      </c>
      <c r="AB74" s="236">
        <v>165107.54508196723</v>
      </c>
      <c r="AC74" s="236">
        <v>4.2857142857142856</v>
      </c>
      <c r="AD74" s="236">
        <v>27654.705840101913</v>
      </c>
      <c r="AE74" s="236">
        <v>3.1428571428571428</v>
      </c>
      <c r="AF74" s="236">
        <v>21451.724180827943</v>
      </c>
      <c r="AG74" s="236">
        <v>5</v>
      </c>
      <c r="AH74" s="236">
        <v>30519.879545454547</v>
      </c>
      <c r="AI74" s="236" t="s">
        <v>1287</v>
      </c>
      <c r="AJ74" s="236">
        <v>44882.175802139034</v>
      </c>
      <c r="AK74" s="236">
        <v>5</v>
      </c>
      <c r="AL74" s="236">
        <v>45285.792491007196</v>
      </c>
      <c r="AM74" s="236">
        <v>70.428571428571431</v>
      </c>
      <c r="AN74" s="236">
        <v>711688.78658100835</v>
      </c>
      <c r="AO74" s="236">
        <v>915759.81554602145</v>
      </c>
      <c r="AP74" s="236">
        <v>1952320</v>
      </c>
      <c r="AQ74" s="251">
        <v>382540.45</v>
      </c>
    </row>
    <row r="75" spans="1:43" x14ac:dyDescent="0.2">
      <c r="A75" s="240"/>
      <c r="B75" s="234" t="s">
        <v>220</v>
      </c>
      <c r="C75" s="235" t="s">
        <v>74</v>
      </c>
      <c r="D75" s="235" t="s">
        <v>548</v>
      </c>
      <c r="E75" s="246">
        <v>45100</v>
      </c>
      <c r="F75" s="236">
        <v>332001.22800536716</v>
      </c>
      <c r="G75" s="236">
        <v>5</v>
      </c>
      <c r="H75" s="236">
        <v>41860.183915211972</v>
      </c>
      <c r="I75" s="236" t="s">
        <v>1290</v>
      </c>
      <c r="J75" s="236">
        <v>24327.440217391304</v>
      </c>
      <c r="K75" s="236" t="s">
        <v>1287</v>
      </c>
      <c r="L75" s="236">
        <v>42388.721590909088</v>
      </c>
      <c r="M75" s="236" t="s">
        <v>1288</v>
      </c>
      <c r="N75" s="236">
        <v>10624.008702531646</v>
      </c>
      <c r="O75" s="236" t="s">
        <v>1289</v>
      </c>
      <c r="P75" s="236">
        <v>37863.008458646618</v>
      </c>
      <c r="Q75" s="236">
        <v>1.5</v>
      </c>
      <c r="R75" s="236">
        <v>27074.086693548386</v>
      </c>
      <c r="S75" s="236">
        <v>1.5</v>
      </c>
      <c r="T75" s="236">
        <v>31278.137422360247</v>
      </c>
      <c r="U75" s="236">
        <v>1</v>
      </c>
      <c r="V75" s="236">
        <v>9456.8640845070422</v>
      </c>
      <c r="W75" s="236" t="s">
        <v>1287</v>
      </c>
      <c r="X75" s="236">
        <v>59314.253533568903</v>
      </c>
      <c r="Y75" s="236">
        <v>3</v>
      </c>
      <c r="Z75" s="236">
        <v>44762.49</v>
      </c>
      <c r="AA75" s="236">
        <v>9</v>
      </c>
      <c r="AB75" s="236">
        <v>99064.527049180324</v>
      </c>
      <c r="AC75" s="236">
        <v>5</v>
      </c>
      <c r="AD75" s="236">
        <v>32263.823480118896</v>
      </c>
      <c r="AE75" s="236">
        <v>5</v>
      </c>
      <c r="AF75" s="236">
        <v>34127.74301495355</v>
      </c>
      <c r="AG75" s="236">
        <v>5</v>
      </c>
      <c r="AH75" s="236">
        <v>30519.879545454547</v>
      </c>
      <c r="AI75" s="236" t="s">
        <v>1287</v>
      </c>
      <c r="AJ75" s="236">
        <v>44882.175802139034</v>
      </c>
      <c r="AK75" s="236">
        <v>5</v>
      </c>
      <c r="AL75" s="236">
        <v>45285.792491007196</v>
      </c>
      <c r="AM75" s="236">
        <v>62</v>
      </c>
      <c r="AN75" s="236">
        <v>615093.13600152871</v>
      </c>
      <c r="AO75" s="236">
        <v>947094.36400689592</v>
      </c>
      <c r="AP75" s="236">
        <v>3608000</v>
      </c>
      <c r="AQ75" s="251">
        <v>390629.86</v>
      </c>
    </row>
    <row r="76" spans="1:43" x14ac:dyDescent="0.2">
      <c r="A76" s="241"/>
      <c r="B76" s="234" t="s">
        <v>221</v>
      </c>
      <c r="C76" s="235" t="s">
        <v>75</v>
      </c>
      <c r="D76" s="235" t="s">
        <v>548</v>
      </c>
      <c r="E76" s="246">
        <v>14063</v>
      </c>
      <c r="F76" s="236">
        <v>112707.60163334697</v>
      </c>
      <c r="G76" s="236">
        <v>5</v>
      </c>
      <c r="H76" s="236">
        <v>41860.183915211972</v>
      </c>
      <c r="I76" s="236" t="s">
        <v>1289</v>
      </c>
      <c r="J76" s="236">
        <v>36491.16032608696</v>
      </c>
      <c r="K76" s="236" t="s">
        <v>1287</v>
      </c>
      <c r="L76" s="236">
        <v>42388.721590909088</v>
      </c>
      <c r="M76" s="236" t="s">
        <v>1290</v>
      </c>
      <c r="N76" s="236">
        <v>21248.017405063292</v>
      </c>
      <c r="O76" s="236" t="s">
        <v>1287</v>
      </c>
      <c r="P76" s="236">
        <v>63105.014097744359</v>
      </c>
      <c r="Q76" s="236">
        <v>0.5</v>
      </c>
      <c r="R76" s="236">
        <v>9024.6955645161288</v>
      </c>
      <c r="S76" s="236">
        <v>0</v>
      </c>
      <c r="T76" s="236">
        <v>0</v>
      </c>
      <c r="U76" s="236">
        <v>5</v>
      </c>
      <c r="V76" s="236">
        <v>47284.320422535209</v>
      </c>
      <c r="W76" s="236" t="s">
        <v>1287</v>
      </c>
      <c r="X76" s="236">
        <v>59314.253533568903</v>
      </c>
      <c r="Y76" s="236">
        <v>3</v>
      </c>
      <c r="Z76" s="236">
        <v>44762.49</v>
      </c>
      <c r="AA76" s="236">
        <v>15</v>
      </c>
      <c r="AB76" s="236">
        <v>165107.54508196723</v>
      </c>
      <c r="AC76" s="236">
        <v>5</v>
      </c>
      <c r="AD76" s="236">
        <v>32263.823480118896</v>
      </c>
      <c r="AE76" s="236">
        <v>5</v>
      </c>
      <c r="AF76" s="236">
        <v>34127.74301495355</v>
      </c>
      <c r="AG76" s="236">
        <v>5</v>
      </c>
      <c r="AH76" s="236">
        <v>30519.879545454547</v>
      </c>
      <c r="AI76" s="236" t="s">
        <v>1289</v>
      </c>
      <c r="AJ76" s="236">
        <v>26929.305481283423</v>
      </c>
      <c r="AK76" s="236">
        <v>1</v>
      </c>
      <c r="AL76" s="236">
        <v>9057.1584982014392</v>
      </c>
      <c r="AM76" s="236">
        <v>67.5</v>
      </c>
      <c r="AN76" s="236">
        <v>663484.31195761496</v>
      </c>
      <c r="AO76" s="236">
        <v>776191.91359096195</v>
      </c>
      <c r="AP76" s="236">
        <v>1125040</v>
      </c>
      <c r="AQ76" s="251">
        <v>327839.43</v>
      </c>
    </row>
    <row r="77" spans="1:43" x14ac:dyDescent="0.2">
      <c r="A77" s="239" t="s">
        <v>139</v>
      </c>
      <c r="B77" s="234" t="s">
        <v>222</v>
      </c>
      <c r="C77" s="235" t="s">
        <v>76</v>
      </c>
      <c r="D77" s="235" t="s">
        <v>548</v>
      </c>
      <c r="E77" s="246">
        <v>132657</v>
      </c>
      <c r="F77" s="236">
        <v>622155.18657054775</v>
      </c>
      <c r="G77" s="236">
        <v>2</v>
      </c>
      <c r="H77" s="236">
        <v>16744.073566084789</v>
      </c>
      <c r="I77" s="236" t="s">
        <v>1288</v>
      </c>
      <c r="J77" s="236">
        <v>12163.720108695652</v>
      </c>
      <c r="K77" s="236" t="s">
        <v>1289</v>
      </c>
      <c r="L77" s="236">
        <v>25433.232954545456</v>
      </c>
      <c r="M77" s="236" t="s">
        <v>1288</v>
      </c>
      <c r="N77" s="236">
        <v>10624.008702531646</v>
      </c>
      <c r="O77" s="236" t="s">
        <v>1288</v>
      </c>
      <c r="P77" s="236">
        <v>12621.002819548872</v>
      </c>
      <c r="Q77" s="236">
        <v>0</v>
      </c>
      <c r="R77" s="236">
        <v>0</v>
      </c>
      <c r="S77" s="236">
        <v>0</v>
      </c>
      <c r="T77" s="236">
        <v>0</v>
      </c>
      <c r="U77" s="236">
        <v>2</v>
      </c>
      <c r="V77" s="236">
        <v>18913.728169014084</v>
      </c>
      <c r="W77" s="236" t="s">
        <v>1288</v>
      </c>
      <c r="X77" s="236">
        <v>11862.850706713782</v>
      </c>
      <c r="Y77" s="236">
        <v>3</v>
      </c>
      <c r="Z77" s="236">
        <v>44762.49</v>
      </c>
      <c r="AA77" s="236">
        <v>3</v>
      </c>
      <c r="AB77" s="236">
        <v>33021.509016393444</v>
      </c>
      <c r="AC77" s="236">
        <v>3.9545454545454546</v>
      </c>
      <c r="AD77" s="236">
        <v>25517.751297912215</v>
      </c>
      <c r="AE77" s="236">
        <v>3.5454545454545454</v>
      </c>
      <c r="AF77" s="236">
        <v>24199.672319694335</v>
      </c>
      <c r="AG77" s="236">
        <v>5</v>
      </c>
      <c r="AH77" s="236">
        <v>30519.879545454547</v>
      </c>
      <c r="AI77" s="236" t="s">
        <v>1287</v>
      </c>
      <c r="AJ77" s="236">
        <v>44882.175802139034</v>
      </c>
      <c r="AK77" s="236">
        <v>5</v>
      </c>
      <c r="AL77" s="236">
        <v>45285.792491007196</v>
      </c>
      <c r="AM77" s="236">
        <v>39.5</v>
      </c>
      <c r="AN77" s="236">
        <v>356551.88749973505</v>
      </c>
      <c r="AO77" s="236">
        <v>978707.07407028275</v>
      </c>
      <c r="AP77" s="236">
        <v>10612560</v>
      </c>
      <c r="AQ77" s="251">
        <v>392334.17</v>
      </c>
    </row>
    <row r="78" spans="1:43" x14ac:dyDescent="0.2">
      <c r="A78" s="240"/>
      <c r="B78" s="234" t="s">
        <v>223</v>
      </c>
      <c r="C78" s="235" t="s">
        <v>77</v>
      </c>
      <c r="D78" s="235" t="s">
        <v>548</v>
      </c>
      <c r="E78" s="246">
        <v>51236</v>
      </c>
      <c r="F78" s="236">
        <v>300114.60885919974</v>
      </c>
      <c r="G78" s="236">
        <v>4</v>
      </c>
      <c r="H78" s="236">
        <v>33488.147132169579</v>
      </c>
      <c r="I78" s="236" t="s">
        <v>1287</v>
      </c>
      <c r="J78" s="236">
        <v>60818.600543478264</v>
      </c>
      <c r="K78" s="236" t="s">
        <v>1289</v>
      </c>
      <c r="L78" s="236">
        <v>25433.232954545456</v>
      </c>
      <c r="M78" s="236" t="s">
        <v>1288</v>
      </c>
      <c r="N78" s="236">
        <v>10624.008702531646</v>
      </c>
      <c r="O78" s="236" t="s">
        <v>1290</v>
      </c>
      <c r="P78" s="236">
        <v>25242.005639097744</v>
      </c>
      <c r="Q78" s="236">
        <v>0.5</v>
      </c>
      <c r="R78" s="236">
        <v>9024.6955645161288</v>
      </c>
      <c r="S78" s="236">
        <v>1.5</v>
      </c>
      <c r="T78" s="236">
        <v>31278.137422360247</v>
      </c>
      <c r="U78" s="236">
        <v>2</v>
      </c>
      <c r="V78" s="236">
        <v>18913.728169014084</v>
      </c>
      <c r="W78" s="236" t="s">
        <v>1289</v>
      </c>
      <c r="X78" s="236">
        <v>35588.552120141343</v>
      </c>
      <c r="Y78" s="236">
        <v>3</v>
      </c>
      <c r="Z78" s="236">
        <v>44762.49</v>
      </c>
      <c r="AA78" s="236">
        <v>3</v>
      </c>
      <c r="AB78" s="236">
        <v>33021.509016393444</v>
      </c>
      <c r="AC78" s="236">
        <v>4.125</v>
      </c>
      <c r="AD78" s="236">
        <v>26617.654371098088</v>
      </c>
      <c r="AE78" s="236">
        <v>2.2083333333333335</v>
      </c>
      <c r="AF78" s="236">
        <v>15073.086498271152</v>
      </c>
      <c r="AG78" s="236">
        <v>5</v>
      </c>
      <c r="AH78" s="236">
        <v>30519.879545454547</v>
      </c>
      <c r="AI78" s="236" t="s">
        <v>1287</v>
      </c>
      <c r="AJ78" s="236">
        <v>44882.175802139034</v>
      </c>
      <c r="AK78" s="236">
        <v>5</v>
      </c>
      <c r="AL78" s="236">
        <v>45285.792491007196</v>
      </c>
      <c r="AM78" s="236">
        <v>49.333333333333329</v>
      </c>
      <c r="AN78" s="236">
        <v>490573.69597221795</v>
      </c>
      <c r="AO78" s="236">
        <v>790688.30483141774</v>
      </c>
      <c r="AP78" s="236">
        <v>4098880</v>
      </c>
      <c r="AQ78" s="251">
        <v>325000.06</v>
      </c>
    </row>
    <row r="79" spans="1:43" x14ac:dyDescent="0.2">
      <c r="A79" s="240"/>
      <c r="B79" s="234" t="s">
        <v>224</v>
      </c>
      <c r="C79" s="235" t="s">
        <v>78</v>
      </c>
      <c r="D79" s="235" t="s">
        <v>548</v>
      </c>
      <c r="E79" s="246">
        <v>46856</v>
      </c>
      <c r="F79" s="236">
        <v>265495.60026626091</v>
      </c>
      <c r="G79" s="236">
        <v>4</v>
      </c>
      <c r="H79" s="236">
        <v>33488.147132169579</v>
      </c>
      <c r="I79" s="236" t="s">
        <v>1288</v>
      </c>
      <c r="J79" s="236">
        <v>12163.720108695652</v>
      </c>
      <c r="K79" s="236" t="s">
        <v>1291</v>
      </c>
      <c r="L79" s="236">
        <v>33910.977272727272</v>
      </c>
      <c r="M79" s="236" t="s">
        <v>1289</v>
      </c>
      <c r="N79" s="236">
        <v>31872.026107594938</v>
      </c>
      <c r="O79" s="236" t="s">
        <v>1290</v>
      </c>
      <c r="P79" s="236">
        <v>25242.005639097744</v>
      </c>
      <c r="Q79" s="236">
        <v>0.5</v>
      </c>
      <c r="R79" s="236">
        <v>9024.6955645161288</v>
      </c>
      <c r="S79" s="236">
        <v>0</v>
      </c>
      <c r="T79" s="236">
        <v>0</v>
      </c>
      <c r="U79" s="236">
        <v>4</v>
      </c>
      <c r="V79" s="236">
        <v>37827.456338028169</v>
      </c>
      <c r="W79" s="236" t="s">
        <v>1288</v>
      </c>
      <c r="X79" s="236">
        <v>11862.850706713782</v>
      </c>
      <c r="Y79" s="236">
        <v>3</v>
      </c>
      <c r="Z79" s="236">
        <v>44762.49</v>
      </c>
      <c r="AA79" s="236">
        <v>3</v>
      </c>
      <c r="AB79" s="236">
        <v>33021.509016393444</v>
      </c>
      <c r="AC79" s="236">
        <v>4.8888888888888893</v>
      </c>
      <c r="AD79" s="236">
        <v>31546.849625005147</v>
      </c>
      <c r="AE79" s="236">
        <v>2.3333333333333335</v>
      </c>
      <c r="AF79" s="236">
        <v>15926.280073644992</v>
      </c>
      <c r="AG79" s="236">
        <v>5</v>
      </c>
      <c r="AH79" s="236">
        <v>30519.879545454547</v>
      </c>
      <c r="AI79" s="236" t="s">
        <v>1287</v>
      </c>
      <c r="AJ79" s="236">
        <v>44882.175802139034</v>
      </c>
      <c r="AK79" s="236">
        <v>5</v>
      </c>
      <c r="AL79" s="236">
        <v>45285.792491007196</v>
      </c>
      <c r="AM79" s="236">
        <v>47.722222222222221</v>
      </c>
      <c r="AN79" s="236">
        <v>441336.8554231876</v>
      </c>
      <c r="AO79" s="236">
        <v>706832.45568944851</v>
      </c>
      <c r="AP79" s="236">
        <v>3748480</v>
      </c>
      <c r="AQ79" s="251">
        <v>292202.82</v>
      </c>
    </row>
    <row r="80" spans="1:43" x14ac:dyDescent="0.2">
      <c r="A80" s="240"/>
      <c r="B80" s="234" t="s">
        <v>225</v>
      </c>
      <c r="C80" s="235" t="s">
        <v>79</v>
      </c>
      <c r="D80" s="235" t="s">
        <v>548</v>
      </c>
      <c r="E80" s="246">
        <v>57096</v>
      </c>
      <c r="F80" s="236">
        <v>282639.64352427161</v>
      </c>
      <c r="G80" s="236">
        <v>3</v>
      </c>
      <c r="H80" s="236">
        <v>25116.110349127182</v>
      </c>
      <c r="I80" s="236" t="s">
        <v>1288</v>
      </c>
      <c r="J80" s="236">
        <v>12163.720108695652</v>
      </c>
      <c r="K80" s="236" t="s">
        <v>1290</v>
      </c>
      <c r="L80" s="236">
        <v>16955.488636363636</v>
      </c>
      <c r="M80" s="236" t="s">
        <v>1288</v>
      </c>
      <c r="N80" s="236">
        <v>10624.008702531646</v>
      </c>
      <c r="O80" s="236" t="s">
        <v>1288</v>
      </c>
      <c r="P80" s="236">
        <v>12621.002819548872</v>
      </c>
      <c r="Q80" s="236">
        <v>0.5</v>
      </c>
      <c r="R80" s="236">
        <v>9024.6955645161288</v>
      </c>
      <c r="S80" s="236">
        <v>0.5</v>
      </c>
      <c r="T80" s="236">
        <v>10426.045807453416</v>
      </c>
      <c r="U80" s="236">
        <v>2</v>
      </c>
      <c r="V80" s="236">
        <v>18913.728169014084</v>
      </c>
      <c r="W80" s="236" t="s">
        <v>1288</v>
      </c>
      <c r="X80" s="236">
        <v>11862.850706713782</v>
      </c>
      <c r="Y80" s="236">
        <v>3</v>
      </c>
      <c r="Z80" s="236">
        <v>44762.49</v>
      </c>
      <c r="AA80" s="236">
        <v>3</v>
      </c>
      <c r="AB80" s="236">
        <v>33021.509016393444</v>
      </c>
      <c r="AC80" s="236">
        <v>4.2307692307692308</v>
      </c>
      <c r="AD80" s="236">
        <v>27300.158329331374</v>
      </c>
      <c r="AE80" s="236">
        <v>4.4615384615384617</v>
      </c>
      <c r="AF80" s="236">
        <v>30452.447613343167</v>
      </c>
      <c r="AG80" s="236">
        <v>5</v>
      </c>
      <c r="AH80" s="236">
        <v>30519.879545454547</v>
      </c>
      <c r="AI80" s="236" t="s">
        <v>1287</v>
      </c>
      <c r="AJ80" s="236">
        <v>44882.175802139034</v>
      </c>
      <c r="AK80" s="236">
        <v>5</v>
      </c>
      <c r="AL80" s="236">
        <v>45285.792491007196</v>
      </c>
      <c r="AM80" s="236">
        <v>41.692307692307693</v>
      </c>
      <c r="AN80" s="236">
        <v>383932.10366163321</v>
      </c>
      <c r="AO80" s="236">
        <v>666571.74718590477</v>
      </c>
      <c r="AP80" s="236">
        <v>4567680</v>
      </c>
      <c r="AQ80" s="251">
        <v>274031.39</v>
      </c>
    </row>
    <row r="81" spans="1:43" x14ac:dyDescent="0.2">
      <c r="A81" s="240"/>
      <c r="B81" s="234" t="s">
        <v>226</v>
      </c>
      <c r="C81" s="235" t="s">
        <v>80</v>
      </c>
      <c r="D81" s="235" t="s">
        <v>548</v>
      </c>
      <c r="E81" s="246">
        <v>68197</v>
      </c>
      <c r="F81" s="236">
        <v>373425.41333585302</v>
      </c>
      <c r="G81" s="236">
        <v>3</v>
      </c>
      <c r="H81" s="236">
        <v>25116.110349127182</v>
      </c>
      <c r="I81" s="236" t="s">
        <v>1290</v>
      </c>
      <c r="J81" s="236">
        <v>24327.440217391304</v>
      </c>
      <c r="K81" s="236" t="s">
        <v>1289</v>
      </c>
      <c r="L81" s="236">
        <v>25433.232954545456</v>
      </c>
      <c r="M81" s="236" t="s">
        <v>1290</v>
      </c>
      <c r="N81" s="236">
        <v>21248.017405063292</v>
      </c>
      <c r="O81" s="236" t="s">
        <v>1291</v>
      </c>
      <c r="P81" s="236">
        <v>50484.011278195489</v>
      </c>
      <c r="Q81" s="236">
        <v>0</v>
      </c>
      <c r="R81" s="236">
        <v>0</v>
      </c>
      <c r="S81" s="236">
        <v>0</v>
      </c>
      <c r="T81" s="236">
        <v>0</v>
      </c>
      <c r="U81" s="236">
        <v>2</v>
      </c>
      <c r="V81" s="236">
        <v>18913.728169014084</v>
      </c>
      <c r="W81" s="236" t="s">
        <v>1290</v>
      </c>
      <c r="X81" s="236">
        <v>23725.701413427563</v>
      </c>
      <c r="Y81" s="236">
        <v>3</v>
      </c>
      <c r="Z81" s="236">
        <v>44762.49</v>
      </c>
      <c r="AA81" s="236">
        <v>3</v>
      </c>
      <c r="AB81" s="236">
        <v>33021.509016393444</v>
      </c>
      <c r="AC81" s="236">
        <v>4.2941176470588234</v>
      </c>
      <c r="AD81" s="236">
        <v>27708.930753513872</v>
      </c>
      <c r="AE81" s="236">
        <v>2.8235294117647061</v>
      </c>
      <c r="AF81" s="236">
        <v>19272.137231973767</v>
      </c>
      <c r="AG81" s="236">
        <v>5</v>
      </c>
      <c r="AH81" s="236">
        <v>30519.879545454547</v>
      </c>
      <c r="AI81" s="236" t="s">
        <v>1287</v>
      </c>
      <c r="AJ81" s="236">
        <v>44882.175802139034</v>
      </c>
      <c r="AK81" s="236">
        <v>5</v>
      </c>
      <c r="AL81" s="236">
        <v>45285.792491007196</v>
      </c>
      <c r="AM81" s="236">
        <v>46.117647058823529</v>
      </c>
      <c r="AN81" s="236">
        <v>434701.15662724618</v>
      </c>
      <c r="AO81" s="236">
        <v>808126.5699630992</v>
      </c>
      <c r="AP81" s="236">
        <v>5455760</v>
      </c>
      <c r="AQ81" s="251">
        <v>330182.40000000002</v>
      </c>
    </row>
    <row r="82" spans="1:43" x14ac:dyDescent="0.2">
      <c r="A82" s="240"/>
      <c r="B82" s="234" t="s">
        <v>227</v>
      </c>
      <c r="C82" s="235" t="s">
        <v>81</v>
      </c>
      <c r="D82" s="235" t="s">
        <v>548</v>
      </c>
      <c r="E82" s="246">
        <v>30887</v>
      </c>
      <c r="F82" s="236">
        <v>220955.20572436057</v>
      </c>
      <c r="G82" s="236">
        <v>4</v>
      </c>
      <c r="H82" s="236">
        <v>33488.147132169579</v>
      </c>
      <c r="I82" s="236" t="s">
        <v>1290</v>
      </c>
      <c r="J82" s="236">
        <v>24327.440217391304</v>
      </c>
      <c r="K82" s="236" t="s">
        <v>1287</v>
      </c>
      <c r="L82" s="236">
        <v>42388.721590909088</v>
      </c>
      <c r="M82" s="236" t="s">
        <v>1288</v>
      </c>
      <c r="N82" s="236">
        <v>10624.008702531646</v>
      </c>
      <c r="O82" s="236" t="s">
        <v>1288</v>
      </c>
      <c r="P82" s="236">
        <v>12621.002819548872</v>
      </c>
      <c r="Q82" s="236">
        <v>1.5</v>
      </c>
      <c r="R82" s="236">
        <v>27074.086693548386</v>
      </c>
      <c r="S82" s="236">
        <v>1.5</v>
      </c>
      <c r="T82" s="236">
        <v>31278.137422360247</v>
      </c>
      <c r="U82" s="236">
        <v>2</v>
      </c>
      <c r="V82" s="236">
        <v>18913.728169014084</v>
      </c>
      <c r="W82" s="236" t="s">
        <v>1289</v>
      </c>
      <c r="X82" s="236">
        <v>35588.552120141343</v>
      </c>
      <c r="Y82" s="236">
        <v>6</v>
      </c>
      <c r="Z82" s="236">
        <v>89524.98</v>
      </c>
      <c r="AA82" s="236">
        <v>12</v>
      </c>
      <c r="AB82" s="236">
        <v>132086.03606557377</v>
      </c>
      <c r="AC82" s="236">
        <v>2.375</v>
      </c>
      <c r="AD82" s="236">
        <v>15325.316153056476</v>
      </c>
      <c r="AE82" s="236">
        <v>3.875</v>
      </c>
      <c r="AF82" s="236">
        <v>26449.000836588999</v>
      </c>
      <c r="AG82" s="236">
        <v>5</v>
      </c>
      <c r="AH82" s="236">
        <v>30519.879545454547</v>
      </c>
      <c r="AI82" s="236" t="s">
        <v>1287</v>
      </c>
      <c r="AJ82" s="236">
        <v>44882.175802139034</v>
      </c>
      <c r="AK82" s="236">
        <v>5</v>
      </c>
      <c r="AL82" s="236">
        <v>45285.792491007196</v>
      </c>
      <c r="AM82" s="236">
        <v>60.25</v>
      </c>
      <c r="AN82" s="236">
        <v>620377.00576143456</v>
      </c>
      <c r="AO82" s="236">
        <v>841332.21148579509</v>
      </c>
      <c r="AP82" s="236">
        <v>2470960</v>
      </c>
      <c r="AQ82" s="251">
        <v>349394.83</v>
      </c>
    </row>
    <row r="83" spans="1:43" x14ac:dyDescent="0.2">
      <c r="A83" s="240"/>
      <c r="B83" s="234" t="s">
        <v>228</v>
      </c>
      <c r="C83" s="235" t="s">
        <v>82</v>
      </c>
      <c r="D83" s="235" t="s">
        <v>548</v>
      </c>
      <c r="E83" s="246">
        <v>22176</v>
      </c>
      <c r="F83" s="236">
        <v>156476.80222213623</v>
      </c>
      <c r="G83" s="236">
        <v>3</v>
      </c>
      <c r="H83" s="236">
        <v>25116.110349127182</v>
      </c>
      <c r="I83" s="236" t="s">
        <v>1289</v>
      </c>
      <c r="J83" s="236">
        <v>36491.16032608696</v>
      </c>
      <c r="K83" s="236" t="s">
        <v>1289</v>
      </c>
      <c r="L83" s="236">
        <v>25433.232954545456</v>
      </c>
      <c r="M83" s="236" t="s">
        <v>1291</v>
      </c>
      <c r="N83" s="236">
        <v>42496.034810126584</v>
      </c>
      <c r="O83" s="236" t="s">
        <v>1289</v>
      </c>
      <c r="P83" s="236">
        <v>37863.008458646618</v>
      </c>
      <c r="Q83" s="236">
        <v>0.5</v>
      </c>
      <c r="R83" s="236">
        <v>9024.6955645161288</v>
      </c>
      <c r="S83" s="236">
        <v>0.5</v>
      </c>
      <c r="T83" s="236">
        <v>10426.045807453416</v>
      </c>
      <c r="U83" s="236">
        <v>5</v>
      </c>
      <c r="V83" s="236">
        <v>47284.320422535209</v>
      </c>
      <c r="W83" s="236" t="s">
        <v>1291</v>
      </c>
      <c r="X83" s="236">
        <v>47451.402826855126</v>
      </c>
      <c r="Y83" s="236">
        <v>3</v>
      </c>
      <c r="Z83" s="236">
        <v>44762.49</v>
      </c>
      <c r="AA83" s="236">
        <v>6</v>
      </c>
      <c r="AB83" s="236">
        <v>66043.018032786887</v>
      </c>
      <c r="AC83" s="236">
        <v>4.8571428571428568</v>
      </c>
      <c r="AD83" s="236">
        <v>31341.999952115497</v>
      </c>
      <c r="AE83" s="236">
        <v>4.5714285714285712</v>
      </c>
      <c r="AF83" s="236">
        <v>31202.507899386099</v>
      </c>
      <c r="AG83" s="236">
        <v>5</v>
      </c>
      <c r="AH83" s="236">
        <v>30519.879545454547</v>
      </c>
      <c r="AI83" s="236" t="s">
        <v>1287</v>
      </c>
      <c r="AJ83" s="236">
        <v>44882.175802139034</v>
      </c>
      <c r="AK83" s="236">
        <v>5</v>
      </c>
      <c r="AL83" s="236">
        <v>45285.792491007196</v>
      </c>
      <c r="AM83" s="236">
        <v>59.428571428571431</v>
      </c>
      <c r="AN83" s="236">
        <v>575623.87524278194</v>
      </c>
      <c r="AO83" s="236">
        <v>732100.677464918</v>
      </c>
      <c r="AP83" s="236">
        <v>1774080</v>
      </c>
      <c r="AQ83" s="251">
        <v>307261.99</v>
      </c>
    </row>
    <row r="84" spans="1:43" x14ac:dyDescent="0.2">
      <c r="A84" s="240"/>
      <c r="B84" s="234" t="s">
        <v>229</v>
      </c>
      <c r="C84" s="235" t="s">
        <v>83</v>
      </c>
      <c r="D84" s="235" t="s">
        <v>548</v>
      </c>
      <c r="E84" s="246">
        <v>14892</v>
      </c>
      <c r="F84" s="236">
        <v>108212.12073253085</v>
      </c>
      <c r="G84" s="236">
        <v>5</v>
      </c>
      <c r="H84" s="236">
        <v>41860.183915211972</v>
      </c>
      <c r="I84" s="236" t="s">
        <v>1288</v>
      </c>
      <c r="J84" s="236">
        <v>12163.720108695652</v>
      </c>
      <c r="K84" s="236" t="s">
        <v>1287</v>
      </c>
      <c r="L84" s="236">
        <v>42388.721590909088</v>
      </c>
      <c r="M84" s="236" t="s">
        <v>1290</v>
      </c>
      <c r="N84" s="236">
        <v>21248.017405063292</v>
      </c>
      <c r="O84" s="236" t="s">
        <v>1290</v>
      </c>
      <c r="P84" s="236">
        <v>25242.005639097744</v>
      </c>
      <c r="Q84" s="236">
        <v>2.5</v>
      </c>
      <c r="R84" s="236">
        <v>45123.477822580644</v>
      </c>
      <c r="S84" s="236">
        <v>2.5</v>
      </c>
      <c r="T84" s="236">
        <v>52130.229037267083</v>
      </c>
      <c r="U84" s="236">
        <v>5</v>
      </c>
      <c r="V84" s="236">
        <v>47284.320422535209</v>
      </c>
      <c r="W84" s="236" t="s">
        <v>1290</v>
      </c>
      <c r="X84" s="236">
        <v>23725.701413427563</v>
      </c>
      <c r="Y84" s="236">
        <v>3</v>
      </c>
      <c r="Z84" s="236">
        <v>44762.49</v>
      </c>
      <c r="AA84" s="236">
        <v>9</v>
      </c>
      <c r="AB84" s="236">
        <v>99064.527049180324</v>
      </c>
      <c r="AC84" s="236">
        <v>3</v>
      </c>
      <c r="AD84" s="236">
        <v>19358.294088071336</v>
      </c>
      <c r="AE84" s="236">
        <v>4.2</v>
      </c>
      <c r="AF84" s="236">
        <v>28667.304132560985</v>
      </c>
      <c r="AG84" s="236">
        <v>5</v>
      </c>
      <c r="AH84" s="236">
        <v>30519.879545454547</v>
      </c>
      <c r="AI84" s="236" t="s">
        <v>1287</v>
      </c>
      <c r="AJ84" s="236">
        <v>44882.175802139034</v>
      </c>
      <c r="AK84" s="236">
        <v>5</v>
      </c>
      <c r="AL84" s="236">
        <v>45285.792491007196</v>
      </c>
      <c r="AM84" s="236">
        <v>61.2</v>
      </c>
      <c r="AN84" s="236">
        <v>623706.84046320152</v>
      </c>
      <c r="AO84" s="236">
        <v>731918.96119573247</v>
      </c>
      <c r="AP84" s="236">
        <v>1191360</v>
      </c>
      <c r="AQ84" s="251">
        <v>308009.73</v>
      </c>
    </row>
    <row r="85" spans="1:43" x14ac:dyDescent="0.2">
      <c r="A85" s="240"/>
      <c r="B85" s="234" t="s">
        <v>230</v>
      </c>
      <c r="C85" s="235" t="s">
        <v>84</v>
      </c>
      <c r="D85" s="235" t="s">
        <v>548</v>
      </c>
      <c r="E85" s="246">
        <v>18374</v>
      </c>
      <c r="F85" s="236">
        <v>138313.45458754632</v>
      </c>
      <c r="G85" s="236">
        <v>4</v>
      </c>
      <c r="H85" s="236">
        <v>33488.147132169579</v>
      </c>
      <c r="I85" s="236" t="s">
        <v>1291</v>
      </c>
      <c r="J85" s="236">
        <v>48654.880434782608</v>
      </c>
      <c r="K85" s="236" t="s">
        <v>1291</v>
      </c>
      <c r="L85" s="236">
        <v>33910.977272727272</v>
      </c>
      <c r="M85" s="236" t="s">
        <v>1289</v>
      </c>
      <c r="N85" s="236">
        <v>31872.026107594938</v>
      </c>
      <c r="O85" s="236" t="s">
        <v>1287</v>
      </c>
      <c r="P85" s="236">
        <v>63105.014097744359</v>
      </c>
      <c r="Q85" s="236">
        <v>1.5</v>
      </c>
      <c r="R85" s="236">
        <v>27074.086693548386</v>
      </c>
      <c r="S85" s="236">
        <v>1.5</v>
      </c>
      <c r="T85" s="236">
        <v>31278.137422360247</v>
      </c>
      <c r="U85" s="236">
        <v>5</v>
      </c>
      <c r="V85" s="236">
        <v>47284.320422535209</v>
      </c>
      <c r="W85" s="236" t="s">
        <v>1287</v>
      </c>
      <c r="X85" s="236">
        <v>59314.253533568903</v>
      </c>
      <c r="Y85" s="236">
        <v>3</v>
      </c>
      <c r="Z85" s="236">
        <v>44762.49</v>
      </c>
      <c r="AA85" s="236">
        <v>12</v>
      </c>
      <c r="AB85" s="236">
        <v>132086.03606557377</v>
      </c>
      <c r="AC85" s="236">
        <v>4.8</v>
      </c>
      <c r="AD85" s="236">
        <v>30973.270540914138</v>
      </c>
      <c r="AE85" s="236">
        <v>0.6</v>
      </c>
      <c r="AF85" s="236">
        <v>4095.3291617944255</v>
      </c>
      <c r="AG85" s="236">
        <v>0</v>
      </c>
      <c r="AH85" s="236">
        <v>0</v>
      </c>
      <c r="AI85" s="236" t="s">
        <v>1287</v>
      </c>
      <c r="AJ85" s="236">
        <v>44882.175802139034</v>
      </c>
      <c r="AK85" s="236">
        <v>5</v>
      </c>
      <c r="AL85" s="236">
        <v>45285.792491007196</v>
      </c>
      <c r="AM85" s="236">
        <v>63.4</v>
      </c>
      <c r="AN85" s="236">
        <v>678066.93717846007</v>
      </c>
      <c r="AO85" s="236">
        <v>816380.39176600636</v>
      </c>
      <c r="AP85" s="236">
        <v>1469920</v>
      </c>
      <c r="AQ85" s="251">
        <v>341310.12</v>
      </c>
    </row>
    <row r="86" spans="1:43" x14ac:dyDescent="0.2">
      <c r="A86" s="240"/>
      <c r="B86" s="234" t="s">
        <v>231</v>
      </c>
      <c r="C86" s="235" t="s">
        <v>85</v>
      </c>
      <c r="D86" s="235" t="s">
        <v>548</v>
      </c>
      <c r="E86" s="246">
        <v>20463</v>
      </c>
      <c r="F86" s="236">
        <v>155091.60362170544</v>
      </c>
      <c r="G86" s="236">
        <v>4</v>
      </c>
      <c r="H86" s="236">
        <v>33488.147132169579</v>
      </c>
      <c r="I86" s="236" t="s">
        <v>1288</v>
      </c>
      <c r="J86" s="236">
        <v>12163.720108695652</v>
      </c>
      <c r="K86" s="236" t="s">
        <v>1291</v>
      </c>
      <c r="L86" s="236">
        <v>33910.977272727272</v>
      </c>
      <c r="M86" s="236" t="s">
        <v>1287</v>
      </c>
      <c r="N86" s="236">
        <v>53120.043512658231</v>
      </c>
      <c r="O86" s="236" t="s">
        <v>1287</v>
      </c>
      <c r="P86" s="236">
        <v>63105.014097744359</v>
      </c>
      <c r="Q86" s="236">
        <v>1.5</v>
      </c>
      <c r="R86" s="236">
        <v>27074.086693548386</v>
      </c>
      <c r="S86" s="236">
        <v>1.5</v>
      </c>
      <c r="T86" s="236">
        <v>31278.137422360247</v>
      </c>
      <c r="U86" s="236">
        <v>5</v>
      </c>
      <c r="V86" s="236">
        <v>47284.320422535209</v>
      </c>
      <c r="W86" s="236" t="s">
        <v>1287</v>
      </c>
      <c r="X86" s="236">
        <v>59314.253533568903</v>
      </c>
      <c r="Y86" s="236">
        <v>3</v>
      </c>
      <c r="Z86" s="236">
        <v>44762.49</v>
      </c>
      <c r="AA86" s="236">
        <v>6</v>
      </c>
      <c r="AB86" s="236">
        <v>66043.018032786887</v>
      </c>
      <c r="AC86" s="236">
        <v>5</v>
      </c>
      <c r="AD86" s="236">
        <v>32263.823480118896</v>
      </c>
      <c r="AE86" s="236">
        <v>2.8333333333333335</v>
      </c>
      <c r="AF86" s="236">
        <v>19339.054375140346</v>
      </c>
      <c r="AG86" s="236">
        <v>5</v>
      </c>
      <c r="AH86" s="236">
        <v>30519.879545454547</v>
      </c>
      <c r="AI86" s="236" t="s">
        <v>1287</v>
      </c>
      <c r="AJ86" s="236">
        <v>44882.175802139034</v>
      </c>
      <c r="AK86" s="236">
        <v>5</v>
      </c>
      <c r="AL86" s="236">
        <v>45285.792491007196</v>
      </c>
      <c r="AM86" s="236">
        <v>63.833333333333329</v>
      </c>
      <c r="AN86" s="236">
        <v>643834.93392265472</v>
      </c>
      <c r="AO86" s="236">
        <v>798926.53754436015</v>
      </c>
      <c r="AP86" s="236">
        <v>1637040</v>
      </c>
      <c r="AQ86" s="251">
        <v>334838.27</v>
      </c>
    </row>
    <row r="87" spans="1:43" x14ac:dyDescent="0.2">
      <c r="A87" s="240"/>
      <c r="B87" s="234" t="s">
        <v>232</v>
      </c>
      <c r="C87" s="235" t="s">
        <v>86</v>
      </c>
      <c r="D87" s="235" t="s">
        <v>548</v>
      </c>
      <c r="E87" s="246">
        <v>25515</v>
      </c>
      <c r="F87" s="236">
        <v>133296.79516218635</v>
      </c>
      <c r="G87" s="236">
        <v>3</v>
      </c>
      <c r="H87" s="236">
        <v>25116.110349127182</v>
      </c>
      <c r="I87" s="236" t="s">
        <v>1288</v>
      </c>
      <c r="J87" s="236">
        <v>12163.720108695652</v>
      </c>
      <c r="K87" s="236" t="s">
        <v>1290</v>
      </c>
      <c r="L87" s="236">
        <v>16955.488636363636</v>
      </c>
      <c r="M87" s="236" t="s">
        <v>1288</v>
      </c>
      <c r="N87" s="236">
        <v>10624.008702531646</v>
      </c>
      <c r="O87" s="236" t="s">
        <v>1288</v>
      </c>
      <c r="P87" s="236">
        <v>12621.002819548872</v>
      </c>
      <c r="Q87" s="236">
        <v>1.5</v>
      </c>
      <c r="R87" s="236">
        <v>27074.086693548386</v>
      </c>
      <c r="S87" s="236">
        <v>0</v>
      </c>
      <c r="T87" s="236">
        <v>0</v>
      </c>
      <c r="U87" s="236">
        <v>5</v>
      </c>
      <c r="V87" s="236">
        <v>47284.320422535209</v>
      </c>
      <c r="W87" s="236" t="s">
        <v>1290</v>
      </c>
      <c r="X87" s="236">
        <v>23725.701413427563</v>
      </c>
      <c r="Y87" s="236">
        <v>3</v>
      </c>
      <c r="Z87" s="236">
        <v>44762.49</v>
      </c>
      <c r="AA87" s="236">
        <v>3</v>
      </c>
      <c r="AB87" s="236">
        <v>33021.509016393444</v>
      </c>
      <c r="AC87" s="236">
        <v>4.666666666666667</v>
      </c>
      <c r="AD87" s="236">
        <v>30112.901914777642</v>
      </c>
      <c r="AE87" s="236">
        <v>1.8333333333333333</v>
      </c>
      <c r="AF87" s="236">
        <v>12513.505772149634</v>
      </c>
      <c r="AG87" s="236">
        <v>5</v>
      </c>
      <c r="AH87" s="236">
        <v>30519.879545454547</v>
      </c>
      <c r="AI87" s="236" t="s">
        <v>1287</v>
      </c>
      <c r="AJ87" s="236">
        <v>44882.175802139034</v>
      </c>
      <c r="AK87" s="236">
        <v>5</v>
      </c>
      <c r="AL87" s="236">
        <v>45285.792491007196</v>
      </c>
      <c r="AM87" s="236">
        <v>44</v>
      </c>
      <c r="AN87" s="236">
        <v>416662.69368769962</v>
      </c>
      <c r="AO87" s="236">
        <v>549959.48884988599</v>
      </c>
      <c r="AP87" s="236">
        <v>2041200</v>
      </c>
      <c r="AQ87" s="251">
        <v>230520.79</v>
      </c>
    </row>
    <row r="88" spans="1:43" x14ac:dyDescent="0.2">
      <c r="A88" s="240"/>
      <c r="B88" s="234" t="s">
        <v>233</v>
      </c>
      <c r="C88" s="235" t="s">
        <v>87</v>
      </c>
      <c r="D88" s="235" t="s">
        <v>549</v>
      </c>
      <c r="E88" s="246">
        <v>33326</v>
      </c>
      <c r="F88" s="236">
        <v>159374.98252126851</v>
      </c>
      <c r="G88" s="236">
        <v>1</v>
      </c>
      <c r="H88" s="236">
        <v>8372.0367830423947</v>
      </c>
      <c r="I88" s="236" t="s">
        <v>1288</v>
      </c>
      <c r="J88" s="236">
        <v>12163.720108695652</v>
      </c>
      <c r="K88" s="236" t="s">
        <v>1288</v>
      </c>
      <c r="L88" s="236">
        <v>8477.744318181818</v>
      </c>
      <c r="M88" s="236" t="s">
        <v>1288</v>
      </c>
      <c r="N88" s="236">
        <v>10624.008702531646</v>
      </c>
      <c r="O88" s="236" t="s">
        <v>1288</v>
      </c>
      <c r="P88" s="236">
        <v>12621.002819548872</v>
      </c>
      <c r="Q88" s="236">
        <v>0</v>
      </c>
      <c r="R88" s="236">
        <v>0</v>
      </c>
      <c r="S88" s="236">
        <v>0.5</v>
      </c>
      <c r="T88" s="236">
        <v>10426.045807453416</v>
      </c>
      <c r="U88" s="236">
        <v>4</v>
      </c>
      <c r="V88" s="236">
        <v>37827.456338028169</v>
      </c>
      <c r="W88" s="236" t="s">
        <v>1288</v>
      </c>
      <c r="X88" s="236">
        <v>11862.850706713782</v>
      </c>
      <c r="Y88" s="236">
        <v>3</v>
      </c>
      <c r="Z88" s="236">
        <v>44762.49</v>
      </c>
      <c r="AA88" s="236">
        <v>3</v>
      </c>
      <c r="AB88" s="236">
        <v>33021.509016393444</v>
      </c>
      <c r="AC88" s="236">
        <v>4.8888888888888893</v>
      </c>
      <c r="AD88" s="236">
        <v>31546.849625005147</v>
      </c>
      <c r="AE88" s="236">
        <v>3.8888888888888888</v>
      </c>
      <c r="AF88" s="236">
        <v>26543.80012274165</v>
      </c>
      <c r="AG88" s="236">
        <v>5</v>
      </c>
      <c r="AH88" s="236">
        <v>30519.879545454547</v>
      </c>
      <c r="AI88" s="236" t="s">
        <v>1287</v>
      </c>
      <c r="AJ88" s="236">
        <v>44882.175802139034</v>
      </c>
      <c r="AK88" s="236">
        <v>5</v>
      </c>
      <c r="AL88" s="236">
        <v>45285.792491007196</v>
      </c>
      <c r="AM88" s="236">
        <v>40.277777777777779</v>
      </c>
      <c r="AN88" s="236">
        <v>368937.36218693678</v>
      </c>
      <c r="AO88" s="236">
        <v>528312.34470820532</v>
      </c>
      <c r="AP88" s="236">
        <v>2666080</v>
      </c>
      <c r="AQ88" s="251">
        <v>220529</v>
      </c>
    </row>
    <row r="89" spans="1:43" x14ac:dyDescent="0.2">
      <c r="A89" s="241"/>
      <c r="B89" s="234" t="s">
        <v>234</v>
      </c>
      <c r="C89" s="235" t="s">
        <v>88</v>
      </c>
      <c r="D89" s="235" t="s">
        <v>549</v>
      </c>
      <c r="E89" s="246">
        <v>318</v>
      </c>
      <c r="F89" s="236">
        <v>1906.7333239890534</v>
      </c>
      <c r="G89" s="236">
        <v>1</v>
      </c>
      <c r="H89" s="236">
        <v>8372.0367830423947</v>
      </c>
      <c r="I89" s="236" t="s">
        <v>1288</v>
      </c>
      <c r="J89" s="236">
        <v>12163.720108695652</v>
      </c>
      <c r="K89" s="236" t="s">
        <v>1288</v>
      </c>
      <c r="L89" s="236">
        <v>8477.744318181818</v>
      </c>
      <c r="M89" s="236" t="s">
        <v>1288</v>
      </c>
      <c r="N89" s="236">
        <v>10624.008702531646</v>
      </c>
      <c r="O89" s="236">
        <v>0</v>
      </c>
      <c r="P89" s="236">
        <v>0</v>
      </c>
      <c r="Q89" s="236">
        <v>0</v>
      </c>
      <c r="R89" s="236">
        <v>0</v>
      </c>
      <c r="S89" s="236">
        <v>0.5</v>
      </c>
      <c r="T89" s="236">
        <v>10426.045807453416</v>
      </c>
      <c r="U89" s="236">
        <v>2</v>
      </c>
      <c r="V89" s="236">
        <v>18913.728169014084</v>
      </c>
      <c r="W89" s="236" t="s">
        <v>1288</v>
      </c>
      <c r="X89" s="236">
        <v>11862.850706713782</v>
      </c>
      <c r="Y89" s="236">
        <v>15</v>
      </c>
      <c r="Z89" s="236">
        <v>223812.45</v>
      </c>
      <c r="AA89" s="236">
        <v>3</v>
      </c>
      <c r="AB89" s="236">
        <v>33021.509016393444</v>
      </c>
      <c r="AC89" s="236">
        <v>5</v>
      </c>
      <c r="AD89" s="236">
        <v>32263.823480118896</v>
      </c>
      <c r="AE89" s="236">
        <v>5</v>
      </c>
      <c r="AF89" s="236">
        <v>34127.74301495355</v>
      </c>
      <c r="AG89" s="236">
        <v>5</v>
      </c>
      <c r="AH89" s="236">
        <v>30519.879545454547</v>
      </c>
      <c r="AI89" s="236" t="s">
        <v>1287</v>
      </c>
      <c r="AJ89" s="236">
        <v>44882.175802139034</v>
      </c>
      <c r="AK89" s="236">
        <v>5</v>
      </c>
      <c r="AL89" s="236">
        <v>45285.792491007196</v>
      </c>
      <c r="AM89" s="236">
        <v>50.5</v>
      </c>
      <c r="AN89" s="236">
        <v>524753.5079456995</v>
      </c>
      <c r="AO89" s="236">
        <v>526660.24126968847</v>
      </c>
      <c r="AP89" s="236">
        <v>25440</v>
      </c>
      <c r="AQ89" s="251">
        <v>9724.4699999999993</v>
      </c>
    </row>
    <row r="90" spans="1:43" x14ac:dyDescent="0.2">
      <c r="A90" s="239" t="s">
        <v>140</v>
      </c>
      <c r="B90" s="234" t="s">
        <v>235</v>
      </c>
      <c r="C90" s="235" t="s">
        <v>89</v>
      </c>
      <c r="D90" s="235" t="s">
        <v>548</v>
      </c>
      <c r="E90" s="246">
        <v>43753</v>
      </c>
      <c r="F90" s="236">
        <v>348059.98563677905</v>
      </c>
      <c r="G90" s="236">
        <v>5</v>
      </c>
      <c r="H90" s="236">
        <v>41860.183915211972</v>
      </c>
      <c r="I90" s="236" t="s">
        <v>1289</v>
      </c>
      <c r="J90" s="236">
        <v>36491.16032608696</v>
      </c>
      <c r="K90" s="236" t="s">
        <v>1291</v>
      </c>
      <c r="L90" s="236">
        <v>33910.977272727272</v>
      </c>
      <c r="M90" s="236" t="s">
        <v>1289</v>
      </c>
      <c r="N90" s="236">
        <v>31872.026107594938</v>
      </c>
      <c r="O90" s="236" t="s">
        <v>1289</v>
      </c>
      <c r="P90" s="236">
        <v>37863.008458646618</v>
      </c>
      <c r="Q90" s="236">
        <v>0.5</v>
      </c>
      <c r="R90" s="236">
        <v>9024.6955645161288</v>
      </c>
      <c r="S90" s="236">
        <v>1.5</v>
      </c>
      <c r="T90" s="236">
        <v>31278.137422360247</v>
      </c>
      <c r="U90" s="236">
        <v>4</v>
      </c>
      <c r="V90" s="236">
        <v>37827.456338028169</v>
      </c>
      <c r="W90" s="236" t="s">
        <v>1289</v>
      </c>
      <c r="X90" s="236">
        <v>35588.552120141343</v>
      </c>
      <c r="Y90" s="236">
        <v>3</v>
      </c>
      <c r="Z90" s="236">
        <v>44762.49</v>
      </c>
      <c r="AA90" s="236">
        <v>12</v>
      </c>
      <c r="AB90" s="236">
        <v>132086.03606557377</v>
      </c>
      <c r="AC90" s="236">
        <v>5</v>
      </c>
      <c r="AD90" s="236">
        <v>32263.823480118896</v>
      </c>
      <c r="AE90" s="236">
        <v>5</v>
      </c>
      <c r="AF90" s="236">
        <v>34127.74301495355</v>
      </c>
      <c r="AG90" s="236">
        <v>5</v>
      </c>
      <c r="AH90" s="236">
        <v>30519.879545454547</v>
      </c>
      <c r="AI90" s="236" t="s">
        <v>1287</v>
      </c>
      <c r="AJ90" s="236">
        <v>44882.175802139034</v>
      </c>
      <c r="AK90" s="236">
        <v>5</v>
      </c>
      <c r="AL90" s="236">
        <v>45285.792491007196</v>
      </c>
      <c r="AM90" s="236">
        <v>67</v>
      </c>
      <c r="AN90" s="236">
        <v>659644.13792456058</v>
      </c>
      <c r="AO90" s="236">
        <v>1007704.1235613398</v>
      </c>
      <c r="AP90" s="236">
        <v>3500240</v>
      </c>
      <c r="AQ90" s="251">
        <v>416104.62</v>
      </c>
    </row>
    <row r="91" spans="1:43" x14ac:dyDescent="0.2">
      <c r="A91" s="240"/>
      <c r="B91" s="234" t="s">
        <v>236</v>
      </c>
      <c r="C91" s="235" t="s">
        <v>90</v>
      </c>
      <c r="D91" s="235" t="s">
        <v>548</v>
      </c>
      <c r="E91" s="246">
        <v>39704</v>
      </c>
      <c r="F91" s="236">
        <v>296521.6214855907</v>
      </c>
      <c r="G91" s="236">
        <v>5</v>
      </c>
      <c r="H91" s="236">
        <v>41860.183915211972</v>
      </c>
      <c r="I91" s="236" t="s">
        <v>1289</v>
      </c>
      <c r="J91" s="236">
        <v>36491.16032608696</v>
      </c>
      <c r="K91" s="236" t="s">
        <v>1287</v>
      </c>
      <c r="L91" s="236">
        <v>42388.721590909088</v>
      </c>
      <c r="M91" s="236" t="s">
        <v>1290</v>
      </c>
      <c r="N91" s="236">
        <v>21248.017405063292</v>
      </c>
      <c r="O91" s="236" t="s">
        <v>1290</v>
      </c>
      <c r="P91" s="236">
        <v>25242.005639097744</v>
      </c>
      <c r="Q91" s="236">
        <v>1.5</v>
      </c>
      <c r="R91" s="236">
        <v>27074.086693548386</v>
      </c>
      <c r="S91" s="236">
        <v>0.5</v>
      </c>
      <c r="T91" s="236">
        <v>10426.045807453416</v>
      </c>
      <c r="U91" s="236">
        <v>1</v>
      </c>
      <c r="V91" s="236">
        <v>9456.8640845070422</v>
      </c>
      <c r="W91" s="236" t="s">
        <v>1289</v>
      </c>
      <c r="X91" s="236">
        <v>35588.552120141343</v>
      </c>
      <c r="Y91" s="236">
        <v>3</v>
      </c>
      <c r="Z91" s="236">
        <v>44762.49</v>
      </c>
      <c r="AA91" s="236">
        <v>12</v>
      </c>
      <c r="AB91" s="236">
        <v>132086.03606557377</v>
      </c>
      <c r="AC91" s="236">
        <v>5</v>
      </c>
      <c r="AD91" s="236">
        <v>32263.823480118896</v>
      </c>
      <c r="AE91" s="236">
        <v>4.9000000000000004</v>
      </c>
      <c r="AF91" s="236">
        <v>33445.188154654483</v>
      </c>
      <c r="AG91" s="236">
        <v>5</v>
      </c>
      <c r="AH91" s="236">
        <v>30519.879545454547</v>
      </c>
      <c r="AI91" s="236" t="s">
        <v>1287</v>
      </c>
      <c r="AJ91" s="236">
        <v>44882.175802139034</v>
      </c>
      <c r="AK91" s="236">
        <v>5</v>
      </c>
      <c r="AL91" s="236">
        <v>45285.792491007196</v>
      </c>
      <c r="AM91" s="236">
        <v>62.9</v>
      </c>
      <c r="AN91" s="236">
        <v>613021.02312096709</v>
      </c>
      <c r="AO91" s="236">
        <v>909542.64460655779</v>
      </c>
      <c r="AP91" s="236">
        <v>3176320</v>
      </c>
      <c r="AQ91" s="251">
        <v>376690.85</v>
      </c>
    </row>
    <row r="92" spans="1:43" x14ac:dyDescent="0.2">
      <c r="A92" s="240"/>
      <c r="B92" s="234" t="s">
        <v>237</v>
      </c>
      <c r="C92" s="235" t="s">
        <v>91</v>
      </c>
      <c r="D92" s="235" t="s">
        <v>548</v>
      </c>
      <c r="E92" s="246">
        <v>21943</v>
      </c>
      <c r="F92" s="236">
        <v>175861.68688334868</v>
      </c>
      <c r="G92" s="236">
        <v>5</v>
      </c>
      <c r="H92" s="236">
        <v>41860.183915211972</v>
      </c>
      <c r="I92" s="236" t="s">
        <v>1288</v>
      </c>
      <c r="J92" s="236">
        <v>12163.720108695652</v>
      </c>
      <c r="K92" s="236" t="s">
        <v>1291</v>
      </c>
      <c r="L92" s="236">
        <v>33910.977272727272</v>
      </c>
      <c r="M92" s="236" t="s">
        <v>1290</v>
      </c>
      <c r="N92" s="236">
        <v>21248.017405063292</v>
      </c>
      <c r="O92" s="236" t="s">
        <v>1290</v>
      </c>
      <c r="P92" s="236">
        <v>25242.005639097744</v>
      </c>
      <c r="Q92" s="236">
        <v>0.5</v>
      </c>
      <c r="R92" s="236">
        <v>9024.6955645161288</v>
      </c>
      <c r="S92" s="236">
        <v>0</v>
      </c>
      <c r="T92" s="236">
        <v>0</v>
      </c>
      <c r="U92" s="236">
        <v>5</v>
      </c>
      <c r="V92" s="236">
        <v>47284.320422535209</v>
      </c>
      <c r="W92" s="236" t="s">
        <v>1287</v>
      </c>
      <c r="X92" s="236">
        <v>59314.253533568903</v>
      </c>
      <c r="Y92" s="236">
        <v>3</v>
      </c>
      <c r="Z92" s="236">
        <v>44762.49</v>
      </c>
      <c r="AA92" s="236">
        <v>15</v>
      </c>
      <c r="AB92" s="236">
        <v>165107.54508196723</v>
      </c>
      <c r="AC92" s="236">
        <v>5</v>
      </c>
      <c r="AD92" s="236">
        <v>32263.823480118896</v>
      </c>
      <c r="AE92" s="236">
        <v>5</v>
      </c>
      <c r="AF92" s="236">
        <v>34127.74301495355</v>
      </c>
      <c r="AG92" s="236">
        <v>5</v>
      </c>
      <c r="AH92" s="236">
        <v>30519.879545454547</v>
      </c>
      <c r="AI92" s="236" t="s">
        <v>1287</v>
      </c>
      <c r="AJ92" s="236">
        <v>44882.175802139034</v>
      </c>
      <c r="AK92" s="236">
        <v>5</v>
      </c>
      <c r="AL92" s="236">
        <v>45285.792491007196</v>
      </c>
      <c r="AM92" s="236">
        <v>67.5</v>
      </c>
      <c r="AN92" s="236">
        <v>646997.62327705661</v>
      </c>
      <c r="AO92" s="236">
        <v>822859.31016040535</v>
      </c>
      <c r="AP92" s="236">
        <v>1755440</v>
      </c>
      <c r="AQ92" s="251">
        <v>345678.1</v>
      </c>
    </row>
    <row r="93" spans="1:43" x14ac:dyDescent="0.2">
      <c r="A93" s="240"/>
      <c r="B93" s="234" t="s">
        <v>238</v>
      </c>
      <c r="C93" s="235" t="s">
        <v>92</v>
      </c>
      <c r="D93" s="235" t="s">
        <v>548</v>
      </c>
      <c r="E93" s="246">
        <v>19765</v>
      </c>
      <c r="F93" s="236">
        <v>161926.29094317276</v>
      </c>
      <c r="G93" s="236">
        <v>5</v>
      </c>
      <c r="H93" s="236">
        <v>41860.183915211972</v>
      </c>
      <c r="I93" s="236" t="s">
        <v>1290</v>
      </c>
      <c r="J93" s="236">
        <v>24327.440217391304</v>
      </c>
      <c r="K93" s="236" t="s">
        <v>1287</v>
      </c>
      <c r="L93" s="236">
        <v>42388.721590909088</v>
      </c>
      <c r="M93" s="236" t="s">
        <v>1291</v>
      </c>
      <c r="N93" s="236">
        <v>42496.034810126584</v>
      </c>
      <c r="O93" s="236" t="s">
        <v>1290</v>
      </c>
      <c r="P93" s="236">
        <v>25242.005639097744</v>
      </c>
      <c r="Q93" s="236">
        <v>0.5</v>
      </c>
      <c r="R93" s="236">
        <v>9024.6955645161288</v>
      </c>
      <c r="S93" s="236">
        <v>0.5</v>
      </c>
      <c r="T93" s="236">
        <v>10426.045807453416</v>
      </c>
      <c r="U93" s="236">
        <v>5</v>
      </c>
      <c r="V93" s="236">
        <v>47284.320422535209</v>
      </c>
      <c r="W93" s="236" t="s">
        <v>1290</v>
      </c>
      <c r="X93" s="236">
        <v>23725.701413427563</v>
      </c>
      <c r="Y93" s="236">
        <v>3</v>
      </c>
      <c r="Z93" s="236">
        <v>44762.49</v>
      </c>
      <c r="AA93" s="236">
        <v>15</v>
      </c>
      <c r="AB93" s="236">
        <v>165107.54508196723</v>
      </c>
      <c r="AC93" s="236">
        <v>5</v>
      </c>
      <c r="AD93" s="236">
        <v>32263.823480118896</v>
      </c>
      <c r="AE93" s="236">
        <v>5</v>
      </c>
      <c r="AF93" s="236">
        <v>34127.74301495355</v>
      </c>
      <c r="AG93" s="236">
        <v>5</v>
      </c>
      <c r="AH93" s="236">
        <v>30519.879545454547</v>
      </c>
      <c r="AI93" s="236" t="s">
        <v>1287</v>
      </c>
      <c r="AJ93" s="236">
        <v>44882.175802139034</v>
      </c>
      <c r="AK93" s="236">
        <v>5</v>
      </c>
      <c r="AL93" s="236">
        <v>45285.792491007196</v>
      </c>
      <c r="AM93" s="236">
        <v>69</v>
      </c>
      <c r="AN93" s="236">
        <v>663724.59879630944</v>
      </c>
      <c r="AO93" s="236">
        <v>825650.88973948208</v>
      </c>
      <c r="AP93" s="236">
        <v>1581200</v>
      </c>
      <c r="AQ93" s="251">
        <v>347437.17</v>
      </c>
    </row>
    <row r="94" spans="1:43" x14ac:dyDescent="0.2">
      <c r="A94" s="240"/>
      <c r="B94" s="234" t="s">
        <v>239</v>
      </c>
      <c r="C94" s="235" t="s">
        <v>93</v>
      </c>
      <c r="D94" s="235" t="s">
        <v>548</v>
      </c>
      <c r="E94" s="246">
        <v>11576</v>
      </c>
      <c r="F94" s="236">
        <v>93462.821917791589</v>
      </c>
      <c r="G94" s="236">
        <v>4</v>
      </c>
      <c r="H94" s="236">
        <v>33488.147132169579</v>
      </c>
      <c r="I94" s="236" t="s">
        <v>1290</v>
      </c>
      <c r="J94" s="236">
        <v>24327.440217391304</v>
      </c>
      <c r="K94" s="236" t="s">
        <v>1291</v>
      </c>
      <c r="L94" s="236">
        <v>33910.977272727272</v>
      </c>
      <c r="M94" s="236" t="s">
        <v>1289</v>
      </c>
      <c r="N94" s="236">
        <v>31872.026107594938</v>
      </c>
      <c r="O94" s="236" t="s">
        <v>1289</v>
      </c>
      <c r="P94" s="236">
        <v>37863.008458646618</v>
      </c>
      <c r="Q94" s="236">
        <v>1.5</v>
      </c>
      <c r="R94" s="236">
        <v>27074.086693548386</v>
      </c>
      <c r="S94" s="236">
        <v>1.5</v>
      </c>
      <c r="T94" s="236">
        <v>31278.137422360247</v>
      </c>
      <c r="U94" s="236">
        <v>5</v>
      </c>
      <c r="V94" s="236">
        <v>47284.320422535209</v>
      </c>
      <c r="W94" s="236" t="s">
        <v>1288</v>
      </c>
      <c r="X94" s="236">
        <v>11862.850706713782</v>
      </c>
      <c r="Y94" s="236">
        <v>6</v>
      </c>
      <c r="Z94" s="236">
        <v>89524.98</v>
      </c>
      <c r="AA94" s="236">
        <v>12</v>
      </c>
      <c r="AB94" s="236">
        <v>132086.03606557377</v>
      </c>
      <c r="AC94" s="236">
        <v>5</v>
      </c>
      <c r="AD94" s="236">
        <v>32263.823480118896</v>
      </c>
      <c r="AE94" s="236">
        <v>5</v>
      </c>
      <c r="AF94" s="236">
        <v>34127.74301495355</v>
      </c>
      <c r="AG94" s="236">
        <v>5</v>
      </c>
      <c r="AH94" s="236">
        <v>30519.879545454547</v>
      </c>
      <c r="AI94" s="236" t="s">
        <v>1287</v>
      </c>
      <c r="AJ94" s="236">
        <v>44882.175802139034</v>
      </c>
      <c r="AK94" s="236">
        <v>5</v>
      </c>
      <c r="AL94" s="236">
        <v>45285.792491007196</v>
      </c>
      <c r="AM94" s="236">
        <v>68</v>
      </c>
      <c r="AN94" s="236">
        <v>687651.42483293428</v>
      </c>
      <c r="AO94" s="236">
        <v>781114.2467507259</v>
      </c>
      <c r="AP94" s="236">
        <v>926080</v>
      </c>
      <c r="AQ94" s="251">
        <v>329951.65999999997</v>
      </c>
    </row>
    <row r="95" spans="1:43" x14ac:dyDescent="0.2">
      <c r="A95" s="241"/>
      <c r="B95" s="234" t="s">
        <v>240</v>
      </c>
      <c r="C95" s="235" t="s">
        <v>94</v>
      </c>
      <c r="D95" s="235" t="s">
        <v>548</v>
      </c>
      <c r="E95" s="246">
        <v>9146</v>
      </c>
      <c r="F95" s="236">
        <v>64069.991648983691</v>
      </c>
      <c r="G95" s="236">
        <v>3</v>
      </c>
      <c r="H95" s="236">
        <v>25116.110349127182</v>
      </c>
      <c r="I95" s="236" t="s">
        <v>1289</v>
      </c>
      <c r="J95" s="236">
        <v>36491.16032608696</v>
      </c>
      <c r="K95" s="236" t="s">
        <v>1289</v>
      </c>
      <c r="L95" s="236">
        <v>25433.232954545456</v>
      </c>
      <c r="M95" s="236" t="s">
        <v>1289</v>
      </c>
      <c r="N95" s="236">
        <v>31872.026107594938</v>
      </c>
      <c r="O95" s="236" t="s">
        <v>1290</v>
      </c>
      <c r="P95" s="236">
        <v>25242.005639097744</v>
      </c>
      <c r="Q95" s="236">
        <v>1.5</v>
      </c>
      <c r="R95" s="236">
        <v>27074.086693548386</v>
      </c>
      <c r="S95" s="236">
        <v>0.5</v>
      </c>
      <c r="T95" s="236">
        <v>10426.045807453416</v>
      </c>
      <c r="U95" s="236">
        <v>2</v>
      </c>
      <c r="V95" s="236">
        <v>18913.728169014084</v>
      </c>
      <c r="W95" s="236" t="s">
        <v>1288</v>
      </c>
      <c r="X95" s="236">
        <v>11862.850706713782</v>
      </c>
      <c r="Y95" s="236">
        <v>3</v>
      </c>
      <c r="Z95" s="236">
        <v>44762.49</v>
      </c>
      <c r="AA95" s="236">
        <v>12</v>
      </c>
      <c r="AB95" s="236">
        <v>132086.03606557377</v>
      </c>
      <c r="AC95" s="236">
        <v>5</v>
      </c>
      <c r="AD95" s="236">
        <v>32263.823480118896</v>
      </c>
      <c r="AE95" s="236">
        <v>5</v>
      </c>
      <c r="AF95" s="236">
        <v>34127.74301495355</v>
      </c>
      <c r="AG95" s="236">
        <v>5</v>
      </c>
      <c r="AH95" s="236">
        <v>30519.879545454547</v>
      </c>
      <c r="AI95" s="236" t="s">
        <v>1287</v>
      </c>
      <c r="AJ95" s="236">
        <v>44882.175802139034</v>
      </c>
      <c r="AK95" s="236">
        <v>5</v>
      </c>
      <c r="AL95" s="236">
        <v>45285.792491007196</v>
      </c>
      <c r="AM95" s="236">
        <v>59</v>
      </c>
      <c r="AN95" s="236">
        <v>576359.1871524289</v>
      </c>
      <c r="AO95" s="236">
        <v>640429.17880141258</v>
      </c>
      <c r="AP95" s="236">
        <v>731680</v>
      </c>
      <c r="AQ95" s="251">
        <v>272022.73</v>
      </c>
    </row>
    <row r="96" spans="1:43" x14ac:dyDescent="0.2">
      <c r="A96" s="239" t="s">
        <v>141</v>
      </c>
      <c r="B96" s="234" t="s">
        <v>241</v>
      </c>
      <c r="C96" s="235" t="s">
        <v>95</v>
      </c>
      <c r="D96" s="235" t="s">
        <v>548</v>
      </c>
      <c r="E96" s="246">
        <v>129036</v>
      </c>
      <c r="F96" s="236">
        <v>756962.58877133974</v>
      </c>
      <c r="G96" s="236">
        <v>2</v>
      </c>
      <c r="H96" s="236">
        <v>16744.073566084789</v>
      </c>
      <c r="I96" s="236" t="s">
        <v>1290</v>
      </c>
      <c r="J96" s="236">
        <v>24327.440217391304</v>
      </c>
      <c r="K96" s="236" t="s">
        <v>1290</v>
      </c>
      <c r="L96" s="236">
        <v>16955.488636363636</v>
      </c>
      <c r="M96" s="236" t="s">
        <v>1288</v>
      </c>
      <c r="N96" s="236">
        <v>10624.008702531646</v>
      </c>
      <c r="O96" s="236" t="s">
        <v>1288</v>
      </c>
      <c r="P96" s="236">
        <v>12621.002819548872</v>
      </c>
      <c r="Q96" s="236">
        <v>1.5</v>
      </c>
      <c r="R96" s="236">
        <v>27074.086693548386</v>
      </c>
      <c r="S96" s="236">
        <v>0.5</v>
      </c>
      <c r="T96" s="236">
        <v>10426.045807453416</v>
      </c>
      <c r="U96" s="236">
        <v>2</v>
      </c>
      <c r="V96" s="236">
        <v>18913.728169014084</v>
      </c>
      <c r="W96" s="236" t="s">
        <v>1288</v>
      </c>
      <c r="X96" s="236">
        <v>11862.850706713782</v>
      </c>
      <c r="Y96" s="236">
        <v>3</v>
      </c>
      <c r="Z96" s="236">
        <v>44762.49</v>
      </c>
      <c r="AA96" s="236">
        <v>9</v>
      </c>
      <c r="AB96" s="236">
        <v>99064.527049180324</v>
      </c>
      <c r="AC96" s="236">
        <v>4.7037037037037033</v>
      </c>
      <c r="AD96" s="236">
        <v>30351.893199815549</v>
      </c>
      <c r="AE96" s="236">
        <v>4.7037037037037033</v>
      </c>
      <c r="AF96" s="236">
        <v>32105.358243697039</v>
      </c>
      <c r="AG96" s="236">
        <v>5</v>
      </c>
      <c r="AH96" s="236">
        <v>30519.879545454547</v>
      </c>
      <c r="AI96" s="236" t="s">
        <v>1287</v>
      </c>
      <c r="AJ96" s="236">
        <v>44882.175802139034</v>
      </c>
      <c r="AK96" s="236">
        <v>5</v>
      </c>
      <c r="AL96" s="236">
        <v>45285.792491007196</v>
      </c>
      <c r="AM96" s="236">
        <v>49.407407407407405</v>
      </c>
      <c r="AN96" s="236">
        <v>476520.84164994361</v>
      </c>
      <c r="AO96" s="236">
        <v>1233483.4304212837</v>
      </c>
      <c r="AP96" s="236">
        <v>10322880</v>
      </c>
      <c r="AQ96" s="251">
        <v>494293.24</v>
      </c>
    </row>
    <row r="97" spans="1:43" x14ac:dyDescent="0.2">
      <c r="A97" s="237"/>
      <c r="B97" s="234" t="s">
        <v>242</v>
      </c>
      <c r="C97" s="235" t="s">
        <v>96</v>
      </c>
      <c r="D97" s="235" t="s">
        <v>548</v>
      </c>
      <c r="E97" s="246">
        <v>58977</v>
      </c>
      <c r="F97" s="236">
        <v>409328.91458793567</v>
      </c>
      <c r="G97" s="236">
        <v>4</v>
      </c>
      <c r="H97" s="236">
        <v>33488.147132169579</v>
      </c>
      <c r="I97" s="236" t="s">
        <v>1291</v>
      </c>
      <c r="J97" s="236">
        <v>48654.880434782608</v>
      </c>
      <c r="K97" s="236" t="s">
        <v>1291</v>
      </c>
      <c r="L97" s="236">
        <v>33910.977272727272</v>
      </c>
      <c r="M97" s="236" t="s">
        <v>1290</v>
      </c>
      <c r="N97" s="236">
        <v>21248.017405063292</v>
      </c>
      <c r="O97" s="236" t="s">
        <v>1288</v>
      </c>
      <c r="P97" s="236">
        <v>12621.002819548872</v>
      </c>
      <c r="Q97" s="236">
        <v>1.5</v>
      </c>
      <c r="R97" s="236">
        <v>27074.086693548386</v>
      </c>
      <c r="S97" s="236">
        <v>1.5</v>
      </c>
      <c r="T97" s="236">
        <v>31278.137422360247</v>
      </c>
      <c r="U97" s="236">
        <v>4</v>
      </c>
      <c r="V97" s="236">
        <v>37827.456338028169</v>
      </c>
      <c r="W97" s="236" t="s">
        <v>1288</v>
      </c>
      <c r="X97" s="236">
        <v>11862.850706713782</v>
      </c>
      <c r="Y97" s="236">
        <v>3</v>
      </c>
      <c r="Z97" s="236">
        <v>44762.49</v>
      </c>
      <c r="AA97" s="236">
        <v>9</v>
      </c>
      <c r="AB97" s="236">
        <v>99064.527049180324</v>
      </c>
      <c r="AC97" s="236">
        <v>4.0909090909090908</v>
      </c>
      <c r="AD97" s="236">
        <v>26397.673756460914</v>
      </c>
      <c r="AE97" s="236">
        <v>4.3636363636363633</v>
      </c>
      <c r="AF97" s="236">
        <v>29784.212085777643</v>
      </c>
      <c r="AG97" s="236">
        <v>5</v>
      </c>
      <c r="AH97" s="236">
        <v>30519.879545454547</v>
      </c>
      <c r="AI97" s="236" t="s">
        <v>1287</v>
      </c>
      <c r="AJ97" s="236">
        <v>44882.175802139034</v>
      </c>
      <c r="AK97" s="236">
        <v>5</v>
      </c>
      <c r="AL97" s="236">
        <v>45285.792491007196</v>
      </c>
      <c r="AM97" s="236">
        <v>58.454545454545453</v>
      </c>
      <c r="AN97" s="236">
        <v>578662.30695496185</v>
      </c>
      <c r="AO97" s="236">
        <v>987991.2215428974</v>
      </c>
      <c r="AP97" s="236">
        <v>4718160</v>
      </c>
      <c r="AQ97" s="251">
        <v>404627.15</v>
      </c>
    </row>
    <row r="98" spans="1:43" x14ac:dyDescent="0.2">
      <c r="A98" s="237"/>
      <c r="B98" s="234" t="s">
        <v>243</v>
      </c>
      <c r="C98" s="235" t="s">
        <v>97</v>
      </c>
      <c r="D98" s="235" t="s">
        <v>548</v>
      </c>
      <c r="E98" s="246">
        <v>50860</v>
      </c>
      <c r="F98" s="236">
        <v>370560.31100773963</v>
      </c>
      <c r="G98" s="236">
        <v>4</v>
      </c>
      <c r="H98" s="236">
        <v>33488.147132169579</v>
      </c>
      <c r="I98" s="236" t="s">
        <v>1290</v>
      </c>
      <c r="J98" s="236">
        <v>24327.440217391304</v>
      </c>
      <c r="K98" s="236" t="s">
        <v>1291</v>
      </c>
      <c r="L98" s="236">
        <v>33910.977272727272</v>
      </c>
      <c r="M98" s="236" t="s">
        <v>1288</v>
      </c>
      <c r="N98" s="236">
        <v>10624.008702531646</v>
      </c>
      <c r="O98" s="236" t="s">
        <v>1288</v>
      </c>
      <c r="P98" s="236">
        <v>12621.002819548872</v>
      </c>
      <c r="Q98" s="236">
        <v>0.5</v>
      </c>
      <c r="R98" s="236">
        <v>9024.6955645161288</v>
      </c>
      <c r="S98" s="236">
        <v>1.5</v>
      </c>
      <c r="T98" s="236">
        <v>31278.137422360247</v>
      </c>
      <c r="U98" s="236">
        <v>4</v>
      </c>
      <c r="V98" s="236">
        <v>37827.456338028169</v>
      </c>
      <c r="W98" s="236" t="s">
        <v>1288</v>
      </c>
      <c r="X98" s="236">
        <v>11862.850706713782</v>
      </c>
      <c r="Y98" s="236">
        <v>3</v>
      </c>
      <c r="Z98" s="236">
        <v>44762.49</v>
      </c>
      <c r="AA98" s="236">
        <v>15</v>
      </c>
      <c r="AB98" s="236">
        <v>165107.54508196723</v>
      </c>
      <c r="AC98" s="236">
        <v>4.5454545454545459</v>
      </c>
      <c r="AD98" s="236">
        <v>29330.748618289908</v>
      </c>
      <c r="AE98" s="236">
        <v>4.8181818181818183</v>
      </c>
      <c r="AF98" s="236">
        <v>32886.73417804615</v>
      </c>
      <c r="AG98" s="236">
        <v>5</v>
      </c>
      <c r="AH98" s="236">
        <v>30519.879545454547</v>
      </c>
      <c r="AI98" s="236" t="s">
        <v>1287</v>
      </c>
      <c r="AJ98" s="236">
        <v>44882.175802139034</v>
      </c>
      <c r="AK98" s="236">
        <v>5</v>
      </c>
      <c r="AL98" s="236">
        <v>45285.792491007196</v>
      </c>
      <c r="AM98" s="236">
        <v>61.363636363636367</v>
      </c>
      <c r="AN98" s="236">
        <v>597740.08189289097</v>
      </c>
      <c r="AO98" s="236">
        <v>968300.39290063072</v>
      </c>
      <c r="AP98" s="236">
        <v>4068800</v>
      </c>
      <c r="AQ98" s="251">
        <v>398442.32</v>
      </c>
    </row>
    <row r="99" spans="1:43" x14ac:dyDescent="0.2">
      <c r="A99" s="237"/>
      <c r="B99" s="234" t="s">
        <v>244</v>
      </c>
      <c r="C99" s="235" t="s">
        <v>98</v>
      </c>
      <c r="D99" s="235" t="s">
        <v>548</v>
      </c>
      <c r="E99" s="246">
        <v>33867</v>
      </c>
      <c r="F99" s="236">
        <v>222368.52623697685</v>
      </c>
      <c r="G99" s="236">
        <v>3</v>
      </c>
      <c r="H99" s="236">
        <v>25116.110349127182</v>
      </c>
      <c r="I99" s="236" t="s">
        <v>1288</v>
      </c>
      <c r="J99" s="236">
        <v>12163.720108695652</v>
      </c>
      <c r="K99" s="236" t="s">
        <v>1289</v>
      </c>
      <c r="L99" s="236">
        <v>25433.232954545456</v>
      </c>
      <c r="M99" s="236" t="s">
        <v>1290</v>
      </c>
      <c r="N99" s="236">
        <v>21248.017405063292</v>
      </c>
      <c r="O99" s="236" t="s">
        <v>1288</v>
      </c>
      <c r="P99" s="236">
        <v>12621.002819548872</v>
      </c>
      <c r="Q99" s="236">
        <v>0.5</v>
      </c>
      <c r="R99" s="236">
        <v>9024.6955645161288</v>
      </c>
      <c r="S99" s="236">
        <v>1.5</v>
      </c>
      <c r="T99" s="236">
        <v>31278.137422360247</v>
      </c>
      <c r="U99" s="236">
        <v>4</v>
      </c>
      <c r="V99" s="236">
        <v>37827.456338028169</v>
      </c>
      <c r="W99" s="236" t="s">
        <v>1288</v>
      </c>
      <c r="X99" s="236">
        <v>11862.850706713782</v>
      </c>
      <c r="Y99" s="236">
        <v>3</v>
      </c>
      <c r="Z99" s="236">
        <v>44762.49</v>
      </c>
      <c r="AA99" s="236">
        <v>12</v>
      </c>
      <c r="AB99" s="236">
        <v>132086.03606557377</v>
      </c>
      <c r="AC99" s="236">
        <v>4.9000000000000004</v>
      </c>
      <c r="AD99" s="236">
        <v>31618.547010516519</v>
      </c>
      <c r="AE99" s="236">
        <v>3.4</v>
      </c>
      <c r="AF99" s="236">
        <v>23206.865250168412</v>
      </c>
      <c r="AG99" s="236">
        <v>5</v>
      </c>
      <c r="AH99" s="236">
        <v>30519.879545454547</v>
      </c>
      <c r="AI99" s="236" t="s">
        <v>1287</v>
      </c>
      <c r="AJ99" s="236">
        <v>44882.175802139034</v>
      </c>
      <c r="AK99" s="236">
        <v>5</v>
      </c>
      <c r="AL99" s="236">
        <v>45285.792491007196</v>
      </c>
      <c r="AM99" s="236">
        <v>55.3</v>
      </c>
      <c r="AN99" s="236">
        <v>538937.00983345823</v>
      </c>
      <c r="AO99" s="236">
        <v>761305.53607043508</v>
      </c>
      <c r="AP99" s="236">
        <v>2709360</v>
      </c>
      <c r="AQ99" s="251">
        <v>316521</v>
      </c>
    </row>
    <row r="100" spans="1:43" x14ac:dyDescent="0.2">
      <c r="A100" s="237"/>
      <c r="B100" s="234" t="s">
        <v>245</v>
      </c>
      <c r="C100" s="235" t="s">
        <v>99</v>
      </c>
      <c r="D100" s="235" t="s">
        <v>548</v>
      </c>
      <c r="E100" s="246">
        <v>25433</v>
      </c>
      <c r="F100" s="236">
        <v>187223.66367761648</v>
      </c>
      <c r="G100" s="236">
        <v>3</v>
      </c>
      <c r="H100" s="236">
        <v>25116.110349127182</v>
      </c>
      <c r="I100" s="236" t="s">
        <v>1290</v>
      </c>
      <c r="J100" s="236">
        <v>24327.440217391304</v>
      </c>
      <c r="K100" s="236" t="s">
        <v>1291</v>
      </c>
      <c r="L100" s="236">
        <v>33910.977272727272</v>
      </c>
      <c r="M100" s="236" t="s">
        <v>1288</v>
      </c>
      <c r="N100" s="236">
        <v>10624.008702531646</v>
      </c>
      <c r="O100" s="236" t="s">
        <v>1288</v>
      </c>
      <c r="P100" s="236">
        <v>12621.002819548872</v>
      </c>
      <c r="Q100" s="236">
        <v>2.5</v>
      </c>
      <c r="R100" s="236">
        <v>45123.477822580644</v>
      </c>
      <c r="S100" s="236">
        <v>2.5</v>
      </c>
      <c r="T100" s="236">
        <v>52130.229037267083</v>
      </c>
      <c r="U100" s="236">
        <v>5</v>
      </c>
      <c r="V100" s="236">
        <v>47284.320422535209</v>
      </c>
      <c r="W100" s="236" t="s">
        <v>1288</v>
      </c>
      <c r="X100" s="236">
        <v>11862.850706713782</v>
      </c>
      <c r="Y100" s="236">
        <v>3</v>
      </c>
      <c r="Z100" s="236">
        <v>44762.49</v>
      </c>
      <c r="AA100" s="236">
        <v>12</v>
      </c>
      <c r="AB100" s="236">
        <v>132086.03606557377</v>
      </c>
      <c r="AC100" s="236">
        <v>5</v>
      </c>
      <c r="AD100" s="236">
        <v>32263.823480118896</v>
      </c>
      <c r="AE100" s="236">
        <v>5</v>
      </c>
      <c r="AF100" s="236">
        <v>34127.74301495355</v>
      </c>
      <c r="AG100" s="236">
        <v>5</v>
      </c>
      <c r="AH100" s="236">
        <v>30519.879545454547</v>
      </c>
      <c r="AI100" s="236" t="s">
        <v>1287</v>
      </c>
      <c r="AJ100" s="236">
        <v>44882.175802139034</v>
      </c>
      <c r="AK100" s="236">
        <v>5</v>
      </c>
      <c r="AL100" s="236">
        <v>45285.792491007196</v>
      </c>
      <c r="AM100" s="236">
        <v>62</v>
      </c>
      <c r="AN100" s="236">
        <v>626928.35774966993</v>
      </c>
      <c r="AO100" s="236">
        <v>814152.02142728644</v>
      </c>
      <c r="AP100" s="236">
        <v>2034640</v>
      </c>
      <c r="AQ100" s="251">
        <v>339812.48</v>
      </c>
    </row>
    <row r="101" spans="1:43" x14ac:dyDescent="0.2">
      <c r="A101" s="237"/>
      <c r="B101" s="234" t="s">
        <v>246</v>
      </c>
      <c r="C101" s="235" t="s">
        <v>100</v>
      </c>
      <c r="D101" s="235" t="s">
        <v>548</v>
      </c>
      <c r="E101" s="246">
        <v>9991</v>
      </c>
      <c r="F101" s="236">
        <v>87256.120054958505</v>
      </c>
      <c r="G101" s="236">
        <v>4</v>
      </c>
      <c r="H101" s="236">
        <v>33488.147132169579</v>
      </c>
      <c r="I101" s="236" t="s">
        <v>1289</v>
      </c>
      <c r="J101" s="236">
        <v>36491.16032608696</v>
      </c>
      <c r="K101" s="236" t="s">
        <v>1291</v>
      </c>
      <c r="L101" s="236">
        <v>33910.977272727272</v>
      </c>
      <c r="M101" s="236" t="s">
        <v>1288</v>
      </c>
      <c r="N101" s="236">
        <v>10624.008702531646</v>
      </c>
      <c r="O101" s="236" t="s">
        <v>1288</v>
      </c>
      <c r="P101" s="236">
        <v>12621.002819548872</v>
      </c>
      <c r="Q101" s="236">
        <v>2.5</v>
      </c>
      <c r="R101" s="236">
        <v>45123.477822580644</v>
      </c>
      <c r="S101" s="236">
        <v>2.5</v>
      </c>
      <c r="T101" s="236">
        <v>52130.229037267083</v>
      </c>
      <c r="U101" s="236">
        <v>5</v>
      </c>
      <c r="V101" s="236">
        <v>47284.320422535209</v>
      </c>
      <c r="W101" s="236" t="s">
        <v>1289</v>
      </c>
      <c r="X101" s="236">
        <v>35588.552120141343</v>
      </c>
      <c r="Y101" s="236">
        <v>9</v>
      </c>
      <c r="Z101" s="236">
        <v>134287.47</v>
      </c>
      <c r="AA101" s="236">
        <v>15</v>
      </c>
      <c r="AB101" s="236">
        <v>165107.54508196723</v>
      </c>
      <c r="AC101" s="236">
        <v>4.333333333333333</v>
      </c>
      <c r="AD101" s="236">
        <v>27961.980349436373</v>
      </c>
      <c r="AE101" s="236">
        <v>4.2222222222222223</v>
      </c>
      <c r="AF101" s="236">
        <v>28818.98299040522</v>
      </c>
      <c r="AG101" s="236">
        <v>5</v>
      </c>
      <c r="AH101" s="236">
        <v>30519.879545454547</v>
      </c>
      <c r="AI101" s="236" t="s">
        <v>1287</v>
      </c>
      <c r="AJ101" s="236">
        <v>44882.175802139034</v>
      </c>
      <c r="AK101" s="236">
        <v>5</v>
      </c>
      <c r="AL101" s="236">
        <v>45285.792491007196</v>
      </c>
      <c r="AM101" s="236">
        <v>73.555555555555557</v>
      </c>
      <c r="AN101" s="236">
        <v>784125.70191599813</v>
      </c>
      <c r="AO101" s="236">
        <v>871381.82197095663</v>
      </c>
      <c r="AP101" s="236">
        <v>799280</v>
      </c>
      <c r="AQ101" s="251">
        <v>305525.82</v>
      </c>
    </row>
    <row r="102" spans="1:43" x14ac:dyDescent="0.2">
      <c r="A102" s="237"/>
      <c r="B102" s="234" t="s">
        <v>247</v>
      </c>
      <c r="C102" s="235" t="s">
        <v>101</v>
      </c>
      <c r="D102" s="235" t="s">
        <v>548</v>
      </c>
      <c r="E102" s="246">
        <v>26085</v>
      </c>
      <c r="F102" s="236">
        <v>157954.67193280885</v>
      </c>
      <c r="G102" s="236">
        <v>3</v>
      </c>
      <c r="H102" s="236">
        <v>25116.110349127182</v>
      </c>
      <c r="I102" s="236" t="s">
        <v>1290</v>
      </c>
      <c r="J102" s="236">
        <v>24327.440217391304</v>
      </c>
      <c r="K102" s="236" t="s">
        <v>1289</v>
      </c>
      <c r="L102" s="236">
        <v>25433.232954545456</v>
      </c>
      <c r="M102" s="236" t="s">
        <v>1288</v>
      </c>
      <c r="N102" s="236">
        <v>10624.008702531646</v>
      </c>
      <c r="O102" s="236" t="s">
        <v>1288</v>
      </c>
      <c r="P102" s="236">
        <v>12621.002819548872</v>
      </c>
      <c r="Q102" s="236">
        <v>2.5</v>
      </c>
      <c r="R102" s="236">
        <v>45123.477822580644</v>
      </c>
      <c r="S102" s="236">
        <v>1.5</v>
      </c>
      <c r="T102" s="236">
        <v>31278.137422360247</v>
      </c>
      <c r="U102" s="236">
        <v>2</v>
      </c>
      <c r="V102" s="236">
        <v>18913.728169014084</v>
      </c>
      <c r="W102" s="236" t="s">
        <v>1288</v>
      </c>
      <c r="X102" s="236">
        <v>11862.850706713782</v>
      </c>
      <c r="Y102" s="236">
        <v>3</v>
      </c>
      <c r="Z102" s="236">
        <v>44762.49</v>
      </c>
      <c r="AA102" s="236">
        <v>12</v>
      </c>
      <c r="AB102" s="236">
        <v>132086.03606557377</v>
      </c>
      <c r="AC102" s="236">
        <v>2.2222222222222223</v>
      </c>
      <c r="AD102" s="236">
        <v>14339.477102275065</v>
      </c>
      <c r="AE102" s="236">
        <v>1.7777777777777777</v>
      </c>
      <c r="AF102" s="236">
        <v>12134.30862753904</v>
      </c>
      <c r="AG102" s="236">
        <v>5</v>
      </c>
      <c r="AH102" s="236">
        <v>30519.879545454547</v>
      </c>
      <c r="AI102" s="236" t="s">
        <v>1287</v>
      </c>
      <c r="AJ102" s="236">
        <v>44882.175802139034</v>
      </c>
      <c r="AK102" s="236">
        <v>5</v>
      </c>
      <c r="AL102" s="236">
        <v>45285.792491007196</v>
      </c>
      <c r="AM102" s="236">
        <v>51</v>
      </c>
      <c r="AN102" s="236">
        <v>529310.14879780181</v>
      </c>
      <c r="AO102" s="236">
        <v>687264.82073061087</v>
      </c>
      <c r="AP102" s="236">
        <v>2086800</v>
      </c>
      <c r="AQ102" s="251">
        <v>286235.15999999997</v>
      </c>
    </row>
    <row r="103" spans="1:43" x14ac:dyDescent="0.2">
      <c r="A103" s="237"/>
      <c r="B103" s="234" t="s">
        <v>248</v>
      </c>
      <c r="C103" s="235" t="s">
        <v>102</v>
      </c>
      <c r="D103" s="235" t="s">
        <v>548</v>
      </c>
      <c r="E103" s="246">
        <v>5584</v>
      </c>
      <c r="F103" s="236">
        <v>40443.311024998278</v>
      </c>
      <c r="G103" s="236">
        <v>3</v>
      </c>
      <c r="H103" s="236">
        <v>25116.110349127182</v>
      </c>
      <c r="I103" s="236" t="s">
        <v>1291</v>
      </c>
      <c r="J103" s="236">
        <v>48654.880434782608</v>
      </c>
      <c r="K103" s="236" t="s">
        <v>1291</v>
      </c>
      <c r="L103" s="236">
        <v>33910.977272727272</v>
      </c>
      <c r="M103" s="236" t="s">
        <v>1288</v>
      </c>
      <c r="N103" s="236">
        <v>10624.008702531646</v>
      </c>
      <c r="O103" s="236" t="s">
        <v>1289</v>
      </c>
      <c r="P103" s="236">
        <v>37863.008458646618</v>
      </c>
      <c r="Q103" s="236">
        <v>2.5</v>
      </c>
      <c r="R103" s="236">
        <v>45123.477822580644</v>
      </c>
      <c r="S103" s="236">
        <v>2.5</v>
      </c>
      <c r="T103" s="236">
        <v>52130.229037267083</v>
      </c>
      <c r="U103" s="236">
        <v>2</v>
      </c>
      <c r="V103" s="236">
        <v>18913.728169014084</v>
      </c>
      <c r="W103" s="236" t="s">
        <v>1290</v>
      </c>
      <c r="X103" s="236">
        <v>23725.701413427563</v>
      </c>
      <c r="Y103" s="236">
        <v>3</v>
      </c>
      <c r="Z103" s="236">
        <v>44762.49</v>
      </c>
      <c r="AA103" s="236">
        <v>9</v>
      </c>
      <c r="AB103" s="236">
        <v>99064.527049180324</v>
      </c>
      <c r="AC103" s="236">
        <v>5</v>
      </c>
      <c r="AD103" s="236">
        <v>32263.823480118896</v>
      </c>
      <c r="AE103" s="236">
        <v>5</v>
      </c>
      <c r="AF103" s="236">
        <v>34127.74301495355</v>
      </c>
      <c r="AG103" s="236">
        <v>5</v>
      </c>
      <c r="AH103" s="236">
        <v>30519.879545454547</v>
      </c>
      <c r="AI103" s="236" t="s">
        <v>1287</v>
      </c>
      <c r="AJ103" s="236">
        <v>44882.175802139034</v>
      </c>
      <c r="AK103" s="236">
        <v>5</v>
      </c>
      <c r="AL103" s="236">
        <v>45285.792491007196</v>
      </c>
      <c r="AM103" s="236">
        <v>61</v>
      </c>
      <c r="AN103" s="236">
        <v>626968.55304295814</v>
      </c>
      <c r="AO103" s="236">
        <v>667411.86406795646</v>
      </c>
      <c r="AP103" s="236">
        <v>446720</v>
      </c>
      <c r="AQ103" s="251">
        <v>170759.3</v>
      </c>
    </row>
    <row r="104" spans="1:43" x14ac:dyDescent="0.2">
      <c r="A104" s="237"/>
      <c r="B104" s="234" t="s">
        <v>249</v>
      </c>
      <c r="C104" s="235" t="s">
        <v>103</v>
      </c>
      <c r="D104" s="235" t="s">
        <v>548</v>
      </c>
      <c r="E104" s="246">
        <v>8137</v>
      </c>
      <c r="F104" s="236">
        <v>63764.610360653169</v>
      </c>
      <c r="G104" s="236">
        <v>4</v>
      </c>
      <c r="H104" s="236">
        <v>33488.147132169579</v>
      </c>
      <c r="I104" s="236" t="s">
        <v>1288</v>
      </c>
      <c r="J104" s="236">
        <v>12163.720108695652</v>
      </c>
      <c r="K104" s="236" t="s">
        <v>1291</v>
      </c>
      <c r="L104" s="236">
        <v>33910.977272727272</v>
      </c>
      <c r="M104" s="236" t="s">
        <v>1290</v>
      </c>
      <c r="N104" s="236">
        <v>21248.017405063292</v>
      </c>
      <c r="O104" s="236" t="s">
        <v>1288</v>
      </c>
      <c r="P104" s="236">
        <v>12621.002819548872</v>
      </c>
      <c r="Q104" s="236">
        <v>2.5</v>
      </c>
      <c r="R104" s="236">
        <v>45123.477822580644</v>
      </c>
      <c r="S104" s="236">
        <v>2.5</v>
      </c>
      <c r="T104" s="236">
        <v>52130.229037267083</v>
      </c>
      <c r="U104" s="236">
        <v>5</v>
      </c>
      <c r="V104" s="236">
        <v>47284.320422535209</v>
      </c>
      <c r="W104" s="236" t="s">
        <v>1288</v>
      </c>
      <c r="X104" s="236">
        <v>11862.850706713782</v>
      </c>
      <c r="Y104" s="236">
        <v>3</v>
      </c>
      <c r="Z104" s="236">
        <v>44762.49</v>
      </c>
      <c r="AA104" s="236">
        <v>15</v>
      </c>
      <c r="AB104" s="236">
        <v>165107.54508196723</v>
      </c>
      <c r="AC104" s="236">
        <v>5</v>
      </c>
      <c r="AD104" s="236">
        <v>32263.823480118896</v>
      </c>
      <c r="AE104" s="236">
        <v>5</v>
      </c>
      <c r="AF104" s="236">
        <v>34127.74301495355</v>
      </c>
      <c r="AG104" s="236">
        <v>5</v>
      </c>
      <c r="AH104" s="236">
        <v>30519.879545454547</v>
      </c>
      <c r="AI104" s="236" t="s">
        <v>1287</v>
      </c>
      <c r="AJ104" s="236">
        <v>44882.175802139034</v>
      </c>
      <c r="AK104" s="236">
        <v>5</v>
      </c>
      <c r="AL104" s="236">
        <v>45285.792491007196</v>
      </c>
      <c r="AM104" s="236">
        <v>66</v>
      </c>
      <c r="AN104" s="236">
        <v>666782.19214294176</v>
      </c>
      <c r="AO104" s="236">
        <v>730546.8025035949</v>
      </c>
      <c r="AP104" s="236">
        <v>650960</v>
      </c>
      <c r="AQ104" s="251">
        <v>248830.31</v>
      </c>
    </row>
    <row r="105" spans="1:43" x14ac:dyDescent="0.2">
      <c r="A105" s="237"/>
      <c r="B105" s="234" t="s">
        <v>250</v>
      </c>
      <c r="C105" s="235" t="s">
        <v>104</v>
      </c>
      <c r="D105" s="235" t="s">
        <v>548</v>
      </c>
      <c r="E105" s="246">
        <v>18594</v>
      </c>
      <c r="F105" s="236">
        <v>139270.4307328866</v>
      </c>
      <c r="G105" s="236">
        <v>5</v>
      </c>
      <c r="H105" s="236">
        <v>41860.183915211972</v>
      </c>
      <c r="I105" s="236" t="s">
        <v>1290</v>
      </c>
      <c r="J105" s="236">
        <v>24327.440217391304</v>
      </c>
      <c r="K105" s="236" t="s">
        <v>1291</v>
      </c>
      <c r="L105" s="236">
        <v>33910.977272727272</v>
      </c>
      <c r="M105" s="236" t="s">
        <v>1288</v>
      </c>
      <c r="N105" s="236">
        <v>10624.008702531646</v>
      </c>
      <c r="O105" s="236" t="s">
        <v>1288</v>
      </c>
      <c r="P105" s="236">
        <v>12621.002819548872</v>
      </c>
      <c r="Q105" s="236">
        <v>1.5</v>
      </c>
      <c r="R105" s="236">
        <v>27074.086693548386</v>
      </c>
      <c r="S105" s="236">
        <v>0.5</v>
      </c>
      <c r="T105" s="236">
        <v>10426.045807453416</v>
      </c>
      <c r="U105" s="236">
        <v>5</v>
      </c>
      <c r="V105" s="236">
        <v>47284.320422535209</v>
      </c>
      <c r="W105" s="236" t="s">
        <v>1290</v>
      </c>
      <c r="X105" s="236">
        <v>23725.701413427563</v>
      </c>
      <c r="Y105" s="236">
        <v>3</v>
      </c>
      <c r="Z105" s="236">
        <v>44762.49</v>
      </c>
      <c r="AA105" s="236">
        <v>15</v>
      </c>
      <c r="AB105" s="236">
        <v>165107.54508196723</v>
      </c>
      <c r="AC105" s="236">
        <v>4.916666666666667</v>
      </c>
      <c r="AD105" s="236">
        <v>31726.093088783586</v>
      </c>
      <c r="AE105" s="236">
        <v>3.1666666666666665</v>
      </c>
      <c r="AF105" s="236">
        <v>21614.237242803913</v>
      </c>
      <c r="AG105" s="236">
        <v>5</v>
      </c>
      <c r="AH105" s="236">
        <v>30519.879545454547</v>
      </c>
      <c r="AI105" s="236" t="s">
        <v>1287</v>
      </c>
      <c r="AJ105" s="236">
        <v>44882.175802139034</v>
      </c>
      <c r="AK105" s="236">
        <v>5</v>
      </c>
      <c r="AL105" s="236">
        <v>45285.792491007196</v>
      </c>
      <c r="AM105" s="236">
        <v>63.083333333333336</v>
      </c>
      <c r="AN105" s="236">
        <v>615751.98051653116</v>
      </c>
      <c r="AO105" s="236">
        <v>755022.41124941758</v>
      </c>
      <c r="AP105" s="236">
        <v>1487520</v>
      </c>
      <c r="AQ105" s="251">
        <v>317709.87</v>
      </c>
    </row>
    <row r="106" spans="1:43" x14ac:dyDescent="0.2">
      <c r="A106" s="237"/>
      <c r="B106" s="234" t="s">
        <v>251</v>
      </c>
      <c r="C106" s="235" t="s">
        <v>105</v>
      </c>
      <c r="D106" s="235" t="s">
        <v>548</v>
      </c>
      <c r="E106" s="246">
        <v>43044</v>
      </c>
      <c r="F106" s="236">
        <v>309199.9792307106</v>
      </c>
      <c r="G106" s="236">
        <v>5</v>
      </c>
      <c r="H106" s="236">
        <v>41860.183915211972</v>
      </c>
      <c r="I106" s="236" t="s">
        <v>1290</v>
      </c>
      <c r="J106" s="236">
        <v>24327.440217391304</v>
      </c>
      <c r="K106" s="236" t="s">
        <v>1287</v>
      </c>
      <c r="L106" s="236">
        <v>42388.721590909088</v>
      </c>
      <c r="M106" s="236" t="s">
        <v>1288</v>
      </c>
      <c r="N106" s="236">
        <v>10624.008702531646</v>
      </c>
      <c r="O106" s="236" t="s">
        <v>1288</v>
      </c>
      <c r="P106" s="236">
        <v>12621.002819548872</v>
      </c>
      <c r="Q106" s="236">
        <v>2.5</v>
      </c>
      <c r="R106" s="236">
        <v>45123.477822580644</v>
      </c>
      <c r="S106" s="236">
        <v>0.5</v>
      </c>
      <c r="T106" s="236">
        <v>10426.045807453416</v>
      </c>
      <c r="U106" s="236">
        <v>4</v>
      </c>
      <c r="V106" s="236">
        <v>37827.456338028169</v>
      </c>
      <c r="W106" s="236" t="s">
        <v>1290</v>
      </c>
      <c r="X106" s="236">
        <v>23725.701413427563</v>
      </c>
      <c r="Y106" s="236">
        <v>3</v>
      </c>
      <c r="Z106" s="236">
        <v>44762.49</v>
      </c>
      <c r="AA106" s="236">
        <v>12</v>
      </c>
      <c r="AB106" s="236">
        <v>132086.03606557377</v>
      </c>
      <c r="AC106" s="236">
        <v>5</v>
      </c>
      <c r="AD106" s="236">
        <v>32263.823480118896</v>
      </c>
      <c r="AE106" s="236">
        <v>2.5</v>
      </c>
      <c r="AF106" s="236">
        <v>17063.871507476775</v>
      </c>
      <c r="AG106" s="236">
        <v>5</v>
      </c>
      <c r="AH106" s="236">
        <v>30519.879545454547</v>
      </c>
      <c r="AI106" s="236" t="s">
        <v>1287</v>
      </c>
      <c r="AJ106" s="236">
        <v>44882.175802139034</v>
      </c>
      <c r="AK106" s="236">
        <v>5</v>
      </c>
      <c r="AL106" s="236">
        <v>45285.792491007196</v>
      </c>
      <c r="AM106" s="236">
        <v>60.5</v>
      </c>
      <c r="AN106" s="236">
        <v>595788.10751885292</v>
      </c>
      <c r="AO106" s="236">
        <v>904988.08674956358</v>
      </c>
      <c r="AP106" s="236">
        <v>3443520</v>
      </c>
      <c r="AQ106" s="251">
        <v>373842.7</v>
      </c>
    </row>
    <row r="107" spans="1:43" x14ac:dyDescent="0.2">
      <c r="A107" s="237"/>
      <c r="B107" s="234" t="s">
        <v>252</v>
      </c>
      <c r="C107" s="235" t="s">
        <v>106</v>
      </c>
      <c r="D107" s="235" t="s">
        <v>548</v>
      </c>
      <c r="E107" s="246">
        <v>15192</v>
      </c>
      <c r="F107" s="236">
        <v>108227.50852995217</v>
      </c>
      <c r="G107" s="236">
        <v>4</v>
      </c>
      <c r="H107" s="236">
        <v>33488.147132169579</v>
      </c>
      <c r="I107" s="236" t="s">
        <v>1289</v>
      </c>
      <c r="J107" s="236">
        <v>36491.16032608696</v>
      </c>
      <c r="K107" s="236" t="s">
        <v>1289</v>
      </c>
      <c r="L107" s="236">
        <v>25433.232954545456</v>
      </c>
      <c r="M107" s="236" t="s">
        <v>1289</v>
      </c>
      <c r="N107" s="236">
        <v>31872.026107594938</v>
      </c>
      <c r="O107" s="236" t="s">
        <v>1289</v>
      </c>
      <c r="P107" s="236">
        <v>37863.008458646618</v>
      </c>
      <c r="Q107" s="236">
        <v>0.5</v>
      </c>
      <c r="R107" s="236">
        <v>9024.6955645161288</v>
      </c>
      <c r="S107" s="236">
        <v>1.5</v>
      </c>
      <c r="T107" s="236">
        <v>31278.137422360247</v>
      </c>
      <c r="U107" s="236">
        <v>1</v>
      </c>
      <c r="V107" s="236">
        <v>9456.8640845070422</v>
      </c>
      <c r="W107" s="236" t="s">
        <v>1288</v>
      </c>
      <c r="X107" s="236">
        <v>11862.850706713782</v>
      </c>
      <c r="Y107" s="236">
        <v>3</v>
      </c>
      <c r="Z107" s="236">
        <v>44762.49</v>
      </c>
      <c r="AA107" s="236">
        <v>12</v>
      </c>
      <c r="AB107" s="236">
        <v>132086.03606557377</v>
      </c>
      <c r="AC107" s="236">
        <v>5</v>
      </c>
      <c r="AD107" s="236">
        <v>32263.823480118896</v>
      </c>
      <c r="AE107" s="236">
        <v>5</v>
      </c>
      <c r="AF107" s="236">
        <v>34127.74301495355</v>
      </c>
      <c r="AG107" s="236">
        <v>5</v>
      </c>
      <c r="AH107" s="236">
        <v>30519.879545454547</v>
      </c>
      <c r="AI107" s="236" t="s">
        <v>1287</v>
      </c>
      <c r="AJ107" s="236">
        <v>44882.175802139034</v>
      </c>
      <c r="AK107" s="236">
        <v>5</v>
      </c>
      <c r="AL107" s="236">
        <v>45285.792491007196</v>
      </c>
      <c r="AM107" s="236">
        <v>60</v>
      </c>
      <c r="AN107" s="236">
        <v>590698.06315638777</v>
      </c>
      <c r="AO107" s="236">
        <v>698925.57168633991</v>
      </c>
      <c r="AP107" s="236">
        <v>1215360</v>
      </c>
      <c r="AQ107" s="251">
        <v>294844.38</v>
      </c>
    </row>
    <row r="108" spans="1:43" x14ac:dyDescent="0.2">
      <c r="A108" s="238"/>
      <c r="B108" s="234" t="s">
        <v>253</v>
      </c>
      <c r="C108" s="235" t="s">
        <v>107</v>
      </c>
      <c r="D108" s="235" t="s">
        <v>549</v>
      </c>
      <c r="E108" s="246">
        <v>12844</v>
      </c>
      <c r="F108" s="236">
        <v>77775.342392370978</v>
      </c>
      <c r="G108" s="236">
        <v>1</v>
      </c>
      <c r="H108" s="236">
        <v>8372.0367830423947</v>
      </c>
      <c r="I108" s="236" t="s">
        <v>1288</v>
      </c>
      <c r="J108" s="236">
        <v>12163.720108695652</v>
      </c>
      <c r="K108" s="236" t="s">
        <v>1288</v>
      </c>
      <c r="L108" s="236">
        <v>8477.744318181818</v>
      </c>
      <c r="M108" s="236" t="s">
        <v>1288</v>
      </c>
      <c r="N108" s="236">
        <v>10624.008702531646</v>
      </c>
      <c r="O108" s="236" t="s">
        <v>1288</v>
      </c>
      <c r="P108" s="236">
        <v>12621.002819548872</v>
      </c>
      <c r="Q108" s="236">
        <v>0</v>
      </c>
      <c r="R108" s="236">
        <v>0</v>
      </c>
      <c r="S108" s="236">
        <v>0</v>
      </c>
      <c r="T108" s="236">
        <v>0</v>
      </c>
      <c r="U108" s="236">
        <v>2</v>
      </c>
      <c r="V108" s="236">
        <v>18913.728169014084</v>
      </c>
      <c r="W108" s="236" t="s">
        <v>1288</v>
      </c>
      <c r="X108" s="236">
        <v>11862.850706713782</v>
      </c>
      <c r="Y108" s="236">
        <v>15</v>
      </c>
      <c r="Z108" s="236">
        <v>223812.45</v>
      </c>
      <c r="AA108" s="236">
        <v>3</v>
      </c>
      <c r="AB108" s="236">
        <v>33021.509016393444</v>
      </c>
      <c r="AC108" s="236">
        <v>5</v>
      </c>
      <c r="AD108" s="236">
        <v>32263.823480118896</v>
      </c>
      <c r="AE108" s="236">
        <v>5</v>
      </c>
      <c r="AF108" s="236">
        <v>34127.74301495355</v>
      </c>
      <c r="AG108" s="236">
        <v>5</v>
      </c>
      <c r="AH108" s="236">
        <v>30519.879545454547</v>
      </c>
      <c r="AI108" s="236" t="s">
        <v>1287</v>
      </c>
      <c r="AJ108" s="236">
        <v>44882.175802139034</v>
      </c>
      <c r="AK108" s="236">
        <v>5</v>
      </c>
      <c r="AL108" s="236">
        <v>45285.792491007196</v>
      </c>
      <c r="AM108" s="236">
        <v>51</v>
      </c>
      <c r="AN108" s="236">
        <v>526948.46495779487</v>
      </c>
      <c r="AO108" s="236">
        <v>604723.80735016591</v>
      </c>
      <c r="AP108" s="236">
        <v>1027520</v>
      </c>
      <c r="AQ108" s="251">
        <v>254683.75</v>
      </c>
    </row>
    <row r="109" spans="1:43" x14ac:dyDescent="0.2">
      <c r="A109" s="239" t="s">
        <v>142</v>
      </c>
      <c r="B109" s="234" t="s">
        <v>254</v>
      </c>
      <c r="C109" s="235" t="s">
        <v>108</v>
      </c>
      <c r="D109" s="235" t="s">
        <v>548</v>
      </c>
      <c r="E109" s="246">
        <v>65143</v>
      </c>
      <c r="F109" s="236">
        <v>424809.35613472399</v>
      </c>
      <c r="G109" s="236">
        <v>4</v>
      </c>
      <c r="H109" s="236">
        <v>33488.147132169579</v>
      </c>
      <c r="I109" s="236" t="s">
        <v>1290</v>
      </c>
      <c r="J109" s="236">
        <v>24327.440217391304</v>
      </c>
      <c r="K109" s="236" t="s">
        <v>1291</v>
      </c>
      <c r="L109" s="236">
        <v>33910.977272727272</v>
      </c>
      <c r="M109" s="236" t="s">
        <v>1288</v>
      </c>
      <c r="N109" s="236">
        <v>10624.008702531646</v>
      </c>
      <c r="O109" s="236" t="s">
        <v>1289</v>
      </c>
      <c r="P109" s="236">
        <v>37863.008458646618</v>
      </c>
      <c r="Q109" s="236">
        <v>1.5</v>
      </c>
      <c r="R109" s="236">
        <v>27074.086693548386</v>
      </c>
      <c r="S109" s="236">
        <v>1.5</v>
      </c>
      <c r="T109" s="236">
        <v>31278.137422360247</v>
      </c>
      <c r="U109" s="236">
        <v>1</v>
      </c>
      <c r="V109" s="236">
        <v>9456.8640845070422</v>
      </c>
      <c r="W109" s="236" t="s">
        <v>1290</v>
      </c>
      <c r="X109" s="236">
        <v>23725.701413427563</v>
      </c>
      <c r="Y109" s="236">
        <v>3</v>
      </c>
      <c r="Z109" s="236">
        <v>44762.49</v>
      </c>
      <c r="AA109" s="236">
        <v>9</v>
      </c>
      <c r="AB109" s="236">
        <v>99064.527049180324</v>
      </c>
      <c r="AC109" s="236">
        <v>4.384615384615385</v>
      </c>
      <c r="AD109" s="236">
        <v>28292.89135948888</v>
      </c>
      <c r="AE109" s="236">
        <v>3.5384615384615383</v>
      </c>
      <c r="AF109" s="236">
        <v>24151.94121058251</v>
      </c>
      <c r="AG109" s="236">
        <v>5</v>
      </c>
      <c r="AH109" s="236">
        <v>30519.879545454547</v>
      </c>
      <c r="AI109" s="236" t="s">
        <v>1287</v>
      </c>
      <c r="AJ109" s="236">
        <v>44882.175802139034</v>
      </c>
      <c r="AK109" s="236">
        <v>5</v>
      </c>
      <c r="AL109" s="236">
        <v>45285.792491007196</v>
      </c>
      <c r="AM109" s="236">
        <v>54.923076923076927</v>
      </c>
      <c r="AN109" s="236">
        <v>548708.06885516224</v>
      </c>
      <c r="AO109" s="236">
        <v>973517.424989886</v>
      </c>
      <c r="AP109" s="236">
        <v>5211440</v>
      </c>
      <c r="AQ109" s="251">
        <v>397465.39</v>
      </c>
    </row>
    <row r="110" spans="1:43" x14ac:dyDescent="0.2">
      <c r="A110" s="237"/>
      <c r="B110" s="234" t="s">
        <v>255</v>
      </c>
      <c r="C110" s="235" t="s">
        <v>109</v>
      </c>
      <c r="D110" s="235" t="s">
        <v>548</v>
      </c>
      <c r="E110" s="246">
        <v>14575</v>
      </c>
      <c r="F110" s="236">
        <v>98887.631135688775</v>
      </c>
      <c r="G110" s="236">
        <v>4</v>
      </c>
      <c r="H110" s="236">
        <v>33488.147132169579</v>
      </c>
      <c r="I110" s="236" t="s">
        <v>1289</v>
      </c>
      <c r="J110" s="236">
        <v>36491.16032608696</v>
      </c>
      <c r="K110" s="236" t="s">
        <v>1291</v>
      </c>
      <c r="L110" s="236">
        <v>33910.977272727272</v>
      </c>
      <c r="M110" s="236" t="s">
        <v>1290</v>
      </c>
      <c r="N110" s="236">
        <v>21248.017405063292</v>
      </c>
      <c r="O110" s="236" t="s">
        <v>1288</v>
      </c>
      <c r="P110" s="236">
        <v>12621.002819548872</v>
      </c>
      <c r="Q110" s="236">
        <v>1.5</v>
      </c>
      <c r="R110" s="236">
        <v>27074.086693548386</v>
      </c>
      <c r="S110" s="236">
        <v>1.5</v>
      </c>
      <c r="T110" s="236">
        <v>31278.137422360247</v>
      </c>
      <c r="U110" s="236">
        <v>1</v>
      </c>
      <c r="V110" s="236">
        <v>9456.8640845070422</v>
      </c>
      <c r="W110" s="236" t="s">
        <v>1289</v>
      </c>
      <c r="X110" s="236">
        <v>35588.552120141343</v>
      </c>
      <c r="Y110" s="236">
        <v>3</v>
      </c>
      <c r="Z110" s="236">
        <v>44762.49</v>
      </c>
      <c r="AA110" s="236">
        <v>9</v>
      </c>
      <c r="AB110" s="236">
        <v>99064.527049180324</v>
      </c>
      <c r="AC110" s="236">
        <v>4.8571428571428568</v>
      </c>
      <c r="AD110" s="236">
        <v>31341.999952115497</v>
      </c>
      <c r="AE110" s="236">
        <v>4.2857142857142856</v>
      </c>
      <c r="AF110" s="236">
        <v>29252.351155674471</v>
      </c>
      <c r="AG110" s="236">
        <v>5</v>
      </c>
      <c r="AH110" s="236">
        <v>30519.879545454547</v>
      </c>
      <c r="AI110" s="236" t="s">
        <v>1287</v>
      </c>
      <c r="AJ110" s="236">
        <v>44882.175802139034</v>
      </c>
      <c r="AK110" s="236">
        <v>5</v>
      </c>
      <c r="AL110" s="236">
        <v>45285.792491007196</v>
      </c>
      <c r="AM110" s="236">
        <v>57.142857142857139</v>
      </c>
      <c r="AN110" s="236">
        <v>566266.16127172415</v>
      </c>
      <c r="AO110" s="236">
        <v>665153.79240741266</v>
      </c>
      <c r="AP110" s="236">
        <v>1166000</v>
      </c>
      <c r="AQ110" s="251">
        <v>280617.01</v>
      </c>
    </row>
    <row r="111" spans="1:43" x14ac:dyDescent="0.2">
      <c r="A111" s="237"/>
      <c r="B111" s="234" t="s">
        <v>256</v>
      </c>
      <c r="C111" s="235" t="s">
        <v>110</v>
      </c>
      <c r="D111" s="235" t="s">
        <v>548</v>
      </c>
      <c r="E111" s="246">
        <v>45110</v>
      </c>
      <c r="F111" s="236">
        <v>251198.55018976008</v>
      </c>
      <c r="G111" s="236">
        <v>5</v>
      </c>
      <c r="H111" s="236">
        <v>41860.183915211972</v>
      </c>
      <c r="I111" s="236" t="s">
        <v>1290</v>
      </c>
      <c r="J111" s="236">
        <v>24327.440217391304</v>
      </c>
      <c r="K111" s="236" t="s">
        <v>1291</v>
      </c>
      <c r="L111" s="236">
        <v>33910.977272727272</v>
      </c>
      <c r="M111" s="236" t="s">
        <v>1288</v>
      </c>
      <c r="N111" s="236">
        <v>10624.008702531646</v>
      </c>
      <c r="O111" s="236" t="s">
        <v>1290</v>
      </c>
      <c r="P111" s="236">
        <v>25242.005639097744</v>
      </c>
      <c r="Q111" s="236">
        <v>1.5</v>
      </c>
      <c r="R111" s="236">
        <v>27074.086693548386</v>
      </c>
      <c r="S111" s="236">
        <v>0</v>
      </c>
      <c r="T111" s="236">
        <v>0</v>
      </c>
      <c r="U111" s="236">
        <v>1</v>
      </c>
      <c r="V111" s="236">
        <v>9456.8640845070422</v>
      </c>
      <c r="W111" s="236" t="s">
        <v>1288</v>
      </c>
      <c r="X111" s="236">
        <v>11862.850706713782</v>
      </c>
      <c r="Y111" s="236">
        <v>3</v>
      </c>
      <c r="Z111" s="236">
        <v>44762.49</v>
      </c>
      <c r="AA111" s="236">
        <v>3</v>
      </c>
      <c r="AB111" s="236">
        <v>33021.509016393444</v>
      </c>
      <c r="AC111" s="236">
        <v>3.9</v>
      </c>
      <c r="AD111" s="236">
        <v>25165.782314492739</v>
      </c>
      <c r="AE111" s="236">
        <v>4.5</v>
      </c>
      <c r="AF111" s="236">
        <v>30714.968713458195</v>
      </c>
      <c r="AG111" s="236">
        <v>5</v>
      </c>
      <c r="AH111" s="236">
        <v>30519.879545454547</v>
      </c>
      <c r="AI111" s="236" t="s">
        <v>1287</v>
      </c>
      <c r="AJ111" s="236">
        <v>44882.175802139034</v>
      </c>
      <c r="AK111" s="236">
        <v>5</v>
      </c>
      <c r="AL111" s="236">
        <v>45285.792491007196</v>
      </c>
      <c r="AM111" s="236">
        <v>46.9</v>
      </c>
      <c r="AN111" s="236">
        <v>438711.01511467434</v>
      </c>
      <c r="AO111" s="236">
        <v>689909.56530443428</v>
      </c>
      <c r="AP111" s="236">
        <v>3608800</v>
      </c>
      <c r="AQ111" s="251">
        <v>285354.71000000002</v>
      </c>
    </row>
    <row r="112" spans="1:43" x14ac:dyDescent="0.2">
      <c r="A112" s="237"/>
      <c r="B112" s="234" t="s">
        <v>257</v>
      </c>
      <c r="C112" s="235" t="s">
        <v>111</v>
      </c>
      <c r="D112" s="235" t="s">
        <v>548</v>
      </c>
      <c r="E112" s="246">
        <v>28891</v>
      </c>
      <c r="F112" s="236">
        <v>177947.60315319768</v>
      </c>
      <c r="G112" s="236">
        <v>4</v>
      </c>
      <c r="H112" s="236">
        <v>33488.147132169579</v>
      </c>
      <c r="I112" s="236" t="s">
        <v>1290</v>
      </c>
      <c r="J112" s="236">
        <v>24327.440217391304</v>
      </c>
      <c r="K112" s="236" t="s">
        <v>1289</v>
      </c>
      <c r="L112" s="236">
        <v>25433.232954545456</v>
      </c>
      <c r="M112" s="236" t="s">
        <v>1288</v>
      </c>
      <c r="N112" s="236">
        <v>10624.008702531646</v>
      </c>
      <c r="O112" s="236" t="s">
        <v>1288</v>
      </c>
      <c r="P112" s="236">
        <v>12621.002819548872</v>
      </c>
      <c r="Q112" s="236">
        <v>0</v>
      </c>
      <c r="R112" s="236">
        <v>0</v>
      </c>
      <c r="S112" s="236">
        <v>0</v>
      </c>
      <c r="T112" s="236">
        <v>0</v>
      </c>
      <c r="U112" s="236">
        <v>1</v>
      </c>
      <c r="V112" s="236">
        <v>9456.8640845070422</v>
      </c>
      <c r="W112" s="236" t="s">
        <v>1291</v>
      </c>
      <c r="X112" s="236">
        <v>47451.402826855126</v>
      </c>
      <c r="Y112" s="236">
        <v>3</v>
      </c>
      <c r="Z112" s="236">
        <v>44762.49</v>
      </c>
      <c r="AA112" s="236">
        <v>9</v>
      </c>
      <c r="AB112" s="236">
        <v>99064.527049180324</v>
      </c>
      <c r="AC112" s="236">
        <v>4.25</v>
      </c>
      <c r="AD112" s="236">
        <v>27424.249958101063</v>
      </c>
      <c r="AE112" s="236">
        <v>4.625</v>
      </c>
      <c r="AF112" s="236">
        <v>31568.162288832031</v>
      </c>
      <c r="AG112" s="236">
        <v>5</v>
      </c>
      <c r="AH112" s="236">
        <v>30519.879545454547</v>
      </c>
      <c r="AI112" s="236" t="s">
        <v>1287</v>
      </c>
      <c r="AJ112" s="236">
        <v>44882.175802139034</v>
      </c>
      <c r="AK112" s="236">
        <v>5</v>
      </c>
      <c r="AL112" s="236">
        <v>45285.792491007196</v>
      </c>
      <c r="AM112" s="236">
        <v>51.875</v>
      </c>
      <c r="AN112" s="236">
        <v>486909.37587226322</v>
      </c>
      <c r="AO112" s="236">
        <v>664856.9790254609</v>
      </c>
      <c r="AP112" s="236">
        <v>2311280</v>
      </c>
      <c r="AQ112" s="251">
        <v>278073.39</v>
      </c>
    </row>
    <row r="113" spans="1:43" x14ac:dyDescent="0.2">
      <c r="A113" s="237"/>
      <c r="B113" s="234" t="s">
        <v>258</v>
      </c>
      <c r="C113" s="235" t="s">
        <v>112</v>
      </c>
      <c r="D113" s="235" t="s">
        <v>549</v>
      </c>
      <c r="E113" s="246">
        <v>4604</v>
      </c>
      <c r="F113" s="236">
        <v>29518.924719899278</v>
      </c>
      <c r="G113" s="236">
        <v>1</v>
      </c>
      <c r="H113" s="236">
        <v>8372.0367830423947</v>
      </c>
      <c r="I113" s="236" t="s">
        <v>1288</v>
      </c>
      <c r="J113" s="236">
        <v>12163.720108695652</v>
      </c>
      <c r="K113" s="236" t="s">
        <v>1288</v>
      </c>
      <c r="L113" s="236">
        <v>8477.744318181818</v>
      </c>
      <c r="M113" s="236" t="s">
        <v>1288</v>
      </c>
      <c r="N113" s="236">
        <v>10624.008702531646</v>
      </c>
      <c r="O113" s="236" t="s">
        <v>1287</v>
      </c>
      <c r="P113" s="236">
        <v>63105.014097744359</v>
      </c>
      <c r="Q113" s="236">
        <v>0</v>
      </c>
      <c r="R113" s="236">
        <v>0</v>
      </c>
      <c r="S113" s="236">
        <v>0</v>
      </c>
      <c r="T113" s="236">
        <v>0</v>
      </c>
      <c r="U113" s="236">
        <v>1</v>
      </c>
      <c r="V113" s="236">
        <v>9456.8640845070422</v>
      </c>
      <c r="W113" s="236" t="s">
        <v>1288</v>
      </c>
      <c r="X113" s="236">
        <v>11862.850706713782</v>
      </c>
      <c r="Y113" s="236">
        <v>15</v>
      </c>
      <c r="Z113" s="236">
        <v>223812.45</v>
      </c>
      <c r="AA113" s="236">
        <v>3</v>
      </c>
      <c r="AB113" s="236">
        <v>33021.509016393444</v>
      </c>
      <c r="AC113" s="236">
        <v>5</v>
      </c>
      <c r="AD113" s="236">
        <v>32263.823480118896</v>
      </c>
      <c r="AE113" s="236">
        <v>5</v>
      </c>
      <c r="AF113" s="236">
        <v>34127.74301495355</v>
      </c>
      <c r="AG113" s="236">
        <v>5</v>
      </c>
      <c r="AH113" s="236">
        <v>30519.879545454547</v>
      </c>
      <c r="AI113" s="236" t="s">
        <v>1287</v>
      </c>
      <c r="AJ113" s="236">
        <v>44882.175802139034</v>
      </c>
      <c r="AK113" s="236">
        <v>5</v>
      </c>
      <c r="AL113" s="236">
        <v>45285.792491007196</v>
      </c>
      <c r="AM113" s="236">
        <v>54</v>
      </c>
      <c r="AN113" s="236">
        <v>567975.61215148342</v>
      </c>
      <c r="AO113" s="236">
        <v>597494.53687138262</v>
      </c>
      <c r="AP113" s="236">
        <v>368320</v>
      </c>
      <c r="AQ113" s="251">
        <v>140790.79999999999</v>
      </c>
    </row>
    <row r="114" spans="1:43" x14ac:dyDescent="0.2">
      <c r="A114" s="238"/>
      <c r="B114" s="234" t="s">
        <v>259</v>
      </c>
      <c r="C114" s="235" t="s">
        <v>113</v>
      </c>
      <c r="D114" s="235" t="s">
        <v>549</v>
      </c>
      <c r="E114" s="246">
        <v>16980</v>
      </c>
      <c r="F114" s="236">
        <v>91227.910568551553</v>
      </c>
      <c r="G114" s="236">
        <v>3</v>
      </c>
      <c r="H114" s="236">
        <v>25116.110349127182</v>
      </c>
      <c r="I114" s="236" t="s">
        <v>1288</v>
      </c>
      <c r="J114" s="236">
        <v>12163.720108695652</v>
      </c>
      <c r="K114" s="236" t="s">
        <v>1289</v>
      </c>
      <c r="L114" s="236">
        <v>25433.232954545456</v>
      </c>
      <c r="M114" s="236" t="s">
        <v>1290</v>
      </c>
      <c r="N114" s="236">
        <v>21248.017405063292</v>
      </c>
      <c r="O114" s="236" t="s">
        <v>1289</v>
      </c>
      <c r="P114" s="236">
        <v>37863.008458646618</v>
      </c>
      <c r="Q114" s="236">
        <v>0.5</v>
      </c>
      <c r="R114" s="236">
        <v>9024.6955645161288</v>
      </c>
      <c r="S114" s="236">
        <v>0.5</v>
      </c>
      <c r="T114" s="236">
        <v>10426.045807453416</v>
      </c>
      <c r="U114" s="236">
        <v>5</v>
      </c>
      <c r="V114" s="236">
        <v>47284.320422535209</v>
      </c>
      <c r="W114" s="236" t="s">
        <v>1288</v>
      </c>
      <c r="X114" s="236">
        <v>11862.850706713782</v>
      </c>
      <c r="Y114" s="236">
        <v>3</v>
      </c>
      <c r="Z114" s="236">
        <v>44762.49</v>
      </c>
      <c r="AA114" s="236">
        <v>3</v>
      </c>
      <c r="AB114" s="236">
        <v>33021.509016393444</v>
      </c>
      <c r="AC114" s="236">
        <v>2.5</v>
      </c>
      <c r="AD114" s="236">
        <v>16131.911740059448</v>
      </c>
      <c r="AE114" s="236">
        <v>2.75</v>
      </c>
      <c r="AF114" s="236">
        <v>18770.258658224451</v>
      </c>
      <c r="AG114" s="236">
        <v>5</v>
      </c>
      <c r="AH114" s="236">
        <v>30519.879545454547</v>
      </c>
      <c r="AI114" s="236" t="s">
        <v>1287</v>
      </c>
      <c r="AJ114" s="236">
        <v>44882.175802139034</v>
      </c>
      <c r="AK114" s="236">
        <v>5</v>
      </c>
      <c r="AL114" s="236">
        <v>45285.792491007196</v>
      </c>
      <c r="AM114" s="236">
        <v>45.25</v>
      </c>
      <c r="AN114" s="236">
        <v>433796.01903057483</v>
      </c>
      <c r="AO114" s="236">
        <v>525023.92959912645</v>
      </c>
      <c r="AP114" s="236">
        <v>1358400</v>
      </c>
      <c r="AQ114" s="251">
        <v>221565.79</v>
      </c>
    </row>
    <row r="115" spans="1:43" x14ac:dyDescent="0.2">
      <c r="A115" s="285" t="s">
        <v>278</v>
      </c>
      <c r="B115" s="286"/>
      <c r="C115" s="286"/>
      <c r="D115" s="287"/>
      <c r="E115" s="247">
        <f>SUM(E4:E114)</f>
        <v>3416780</v>
      </c>
      <c r="F115" s="247">
        <f t="shared" ref="F115:AQ115" si="0">SUM(F4:F114)</f>
        <v>22334198.669534728</v>
      </c>
      <c r="G115" s="247">
        <f t="shared" si="0"/>
        <v>398</v>
      </c>
      <c r="H115" s="247">
        <f t="shared" si="0"/>
        <v>3332070.6396508692</v>
      </c>
      <c r="I115" s="247">
        <f t="shared" si="0"/>
        <v>0</v>
      </c>
      <c r="J115" s="247">
        <f t="shared" si="0"/>
        <v>3223385.8288043477</v>
      </c>
      <c r="K115" s="247">
        <f t="shared" si="0"/>
        <v>0</v>
      </c>
      <c r="L115" s="247">
        <f t="shared" si="0"/>
        <v>3331753.5170454513</v>
      </c>
      <c r="M115" s="247">
        <f t="shared" si="0"/>
        <v>0</v>
      </c>
      <c r="N115" s="247">
        <f t="shared" si="0"/>
        <v>3272194.6803797428</v>
      </c>
      <c r="O115" s="247">
        <f t="shared" si="0"/>
        <v>0</v>
      </c>
      <c r="P115" s="247">
        <f t="shared" si="0"/>
        <v>3230976.7218045066</v>
      </c>
      <c r="Q115" s="247">
        <f t="shared" si="0"/>
        <v>90.5</v>
      </c>
      <c r="R115" s="247">
        <f t="shared" si="0"/>
        <v>1633469.8971774182</v>
      </c>
      <c r="S115" s="247">
        <f t="shared" si="0"/>
        <v>77.5</v>
      </c>
      <c r="T115" s="247">
        <f t="shared" si="0"/>
        <v>1616037.100155279</v>
      </c>
      <c r="U115" s="247">
        <f t="shared" si="0"/>
        <v>348</v>
      </c>
      <c r="V115" s="247">
        <f t="shared" si="0"/>
        <v>3290988.7014084519</v>
      </c>
      <c r="W115" s="247">
        <f t="shared" si="0"/>
        <v>0</v>
      </c>
      <c r="X115" s="247">
        <f t="shared" si="0"/>
        <v>3321598.1978798546</v>
      </c>
      <c r="Y115" s="247">
        <f t="shared" si="0"/>
        <v>642</v>
      </c>
      <c r="Z115" s="247">
        <f t="shared" si="0"/>
        <v>9579172.860000018</v>
      </c>
      <c r="AA115" s="247">
        <f t="shared" si="0"/>
        <v>906</v>
      </c>
      <c r="AB115" s="247">
        <f t="shared" si="0"/>
        <v>9972495.7229508124</v>
      </c>
      <c r="AC115" s="247">
        <f t="shared" si="0"/>
        <v>505.77106335811567</v>
      </c>
      <c r="AD115" s="247">
        <f t="shared" si="0"/>
        <v>3263621.6619076589</v>
      </c>
      <c r="AE115" s="247">
        <f t="shared" si="0"/>
        <v>478.18929177292335</v>
      </c>
      <c r="AF115" s="247">
        <f t="shared" si="0"/>
        <v>3263904.2524257936</v>
      </c>
      <c r="AG115" s="247">
        <f t="shared" si="0"/>
        <v>535</v>
      </c>
      <c r="AH115" s="247">
        <f t="shared" si="0"/>
        <v>3265627.1113636331</v>
      </c>
      <c r="AI115" s="247">
        <f t="shared" si="0"/>
        <v>0</v>
      </c>
      <c r="AJ115" s="247">
        <f t="shared" si="0"/>
        <v>4901133.5975935804</v>
      </c>
      <c r="AK115" s="247">
        <f t="shared" si="0"/>
        <v>541</v>
      </c>
      <c r="AL115" s="247">
        <f t="shared" si="0"/>
        <v>4899922.7475269819</v>
      </c>
      <c r="AM115" s="247">
        <f t="shared" si="0"/>
        <v>6569.9603551310374</v>
      </c>
      <c r="AN115" s="247">
        <f t="shared" si="0"/>
        <v>65398353.238074414</v>
      </c>
      <c r="AO115" s="247">
        <f t="shared" si="0"/>
        <v>87732551.90760915</v>
      </c>
      <c r="AP115" s="247">
        <f t="shared" si="0"/>
        <v>273342400</v>
      </c>
      <c r="AQ115" s="252">
        <f t="shared" si="0"/>
        <v>34007652.029999994</v>
      </c>
    </row>
    <row r="116" spans="1:43" x14ac:dyDescent="0.2">
      <c r="AM116" s="233">
        <v>90</v>
      </c>
    </row>
  </sheetData>
  <mergeCells count="1">
    <mergeCell ref="A115:D115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19"/>
  <sheetViews>
    <sheetView topLeftCell="AX89" workbookViewId="0">
      <selection activeCell="BB6" sqref="BB6:BB116"/>
    </sheetView>
  </sheetViews>
  <sheetFormatPr defaultRowHeight="12.75" x14ac:dyDescent="0.2"/>
  <cols>
    <col min="1" max="1" width="14.85546875" customWidth="1"/>
    <col min="2" max="2" width="6" bestFit="1" customWidth="1"/>
    <col min="3" max="3" width="77.85546875" bestFit="1" customWidth="1"/>
    <col min="4" max="4" width="13.140625" hidden="1" customWidth="1"/>
    <col min="5" max="5" width="18.5703125" hidden="1" customWidth="1"/>
    <col min="6" max="6" width="56.85546875" hidden="1" customWidth="1"/>
    <col min="7" max="7" width="25.7109375" hidden="1" customWidth="1"/>
    <col min="8" max="8" width="13.42578125" hidden="1" customWidth="1"/>
    <col min="9" max="9" width="6.42578125" hidden="1" customWidth="1"/>
    <col min="10" max="10" width="13.42578125" hidden="1" customWidth="1"/>
    <col min="11" max="11" width="6.42578125" hidden="1" customWidth="1"/>
    <col min="12" max="12" width="13.42578125" hidden="1" customWidth="1"/>
    <col min="13" max="13" width="6.42578125" hidden="1" customWidth="1"/>
    <col min="14" max="14" width="13.42578125" hidden="1" customWidth="1"/>
    <col min="15" max="15" width="6.42578125" hidden="1" customWidth="1"/>
    <col min="16" max="16" width="13.42578125" hidden="1" customWidth="1"/>
    <col min="17" max="17" width="6.42578125" hidden="1" customWidth="1"/>
    <col min="18" max="18" width="13.42578125" hidden="1" customWidth="1"/>
    <col min="19" max="19" width="6.42578125" hidden="1" customWidth="1"/>
    <col min="20" max="20" width="13.42578125" hidden="1" customWidth="1"/>
    <col min="21" max="21" width="6.42578125" hidden="1" customWidth="1"/>
    <col min="22" max="22" width="13.42578125" hidden="1" customWidth="1"/>
    <col min="23" max="23" width="6.42578125" hidden="1" customWidth="1"/>
    <col min="24" max="24" width="13.42578125" hidden="1" customWidth="1"/>
    <col min="25" max="25" width="6.42578125" hidden="1" customWidth="1"/>
    <col min="26" max="26" width="13.42578125" hidden="1" customWidth="1"/>
    <col min="27" max="27" width="6.42578125" hidden="1" customWidth="1"/>
    <col min="28" max="28" width="13.42578125" hidden="1" customWidth="1"/>
    <col min="29" max="29" width="12" hidden="1" customWidth="1"/>
    <col min="30" max="30" width="13.42578125" hidden="1" customWidth="1"/>
    <col min="31" max="31" width="12" hidden="1" customWidth="1"/>
    <col min="32" max="32" width="13.42578125" hidden="1" customWidth="1"/>
    <col min="33" max="33" width="6.42578125" hidden="1" customWidth="1"/>
    <col min="34" max="34" width="13.42578125" hidden="1" customWidth="1"/>
    <col min="35" max="35" width="6.42578125" hidden="1" customWidth="1"/>
    <col min="36" max="36" width="13.42578125" hidden="1" customWidth="1"/>
    <col min="37" max="37" width="6.42578125" hidden="1" customWidth="1"/>
    <col min="38" max="38" width="13.42578125" hidden="1" customWidth="1"/>
    <col min="39" max="39" width="12" hidden="1" customWidth="1"/>
    <col min="40" max="40" width="30.5703125" hidden="1" customWidth="1"/>
    <col min="41" max="41" width="16.5703125" hidden="1" customWidth="1"/>
    <col min="42" max="42" width="15.42578125" hidden="1" customWidth="1"/>
    <col min="43" max="43" width="12.7109375" hidden="1" customWidth="1"/>
    <col min="44" max="45" width="12" hidden="1" customWidth="1"/>
    <col min="46" max="46" width="13.5703125" hidden="1" customWidth="1"/>
    <col min="47" max="47" width="12.7109375" hidden="1" customWidth="1"/>
    <col min="48" max="49" width="12" hidden="1" customWidth="1"/>
    <col min="50" max="50" width="14.28515625" style="1" bestFit="1" customWidth="1"/>
    <col min="51" max="52" width="25.42578125" bestFit="1" customWidth="1"/>
    <col min="53" max="54" width="17.7109375" bestFit="1" customWidth="1"/>
    <col min="55" max="55" width="14.28515625" bestFit="1" customWidth="1"/>
  </cols>
  <sheetData>
    <row r="1" spans="1:55" x14ac:dyDescent="0.2">
      <c r="A1" t="s">
        <v>1283</v>
      </c>
      <c r="AQ1">
        <v>5962792.2941469746</v>
      </c>
      <c r="AU1">
        <v>281878.82219921879</v>
      </c>
    </row>
    <row r="2" spans="1:55" x14ac:dyDescent="0.2">
      <c r="AQ2">
        <v>5962792.2941469746</v>
      </c>
      <c r="AU2">
        <v>281878.82219921879</v>
      </c>
      <c r="AY2" s="225">
        <v>34221040</v>
      </c>
      <c r="AZ2" s="225">
        <v>55303940</v>
      </c>
      <c r="BA2">
        <v>34221040</v>
      </c>
      <c r="BB2">
        <v>55303940</v>
      </c>
    </row>
    <row r="3" spans="1:55" ht="21" x14ac:dyDescent="0.4">
      <c r="A3" t="s">
        <v>134</v>
      </c>
      <c r="B3" t="s">
        <v>143</v>
      </c>
      <c r="C3" t="s">
        <v>144</v>
      </c>
      <c r="D3" t="s">
        <v>547</v>
      </c>
      <c r="E3" t="s">
        <v>1282</v>
      </c>
      <c r="F3" t="s">
        <v>1284</v>
      </c>
      <c r="G3" t="s">
        <v>260</v>
      </c>
      <c r="AM3" t="s">
        <v>546</v>
      </c>
      <c r="AN3" t="s">
        <v>1285</v>
      </c>
      <c r="AO3" t="s">
        <v>1286</v>
      </c>
      <c r="AP3" t="s">
        <v>1278</v>
      </c>
      <c r="AQ3" t="s">
        <v>416</v>
      </c>
      <c r="AT3" t="s">
        <v>1280</v>
      </c>
      <c r="AU3" t="s">
        <v>1281</v>
      </c>
      <c r="AX3" s="1" t="s">
        <v>1279</v>
      </c>
      <c r="AY3" s="224" t="s">
        <v>1292</v>
      </c>
      <c r="AZ3" s="224" t="s">
        <v>1293</v>
      </c>
      <c r="BA3" t="s">
        <v>1292</v>
      </c>
      <c r="BB3" t="s">
        <v>1293</v>
      </c>
    </row>
    <row r="4" spans="1:55" x14ac:dyDescent="0.2">
      <c r="G4" t="s">
        <v>263</v>
      </c>
      <c r="I4" t="s">
        <v>262</v>
      </c>
      <c r="K4" t="s">
        <v>264</v>
      </c>
      <c r="M4" t="s">
        <v>265</v>
      </c>
      <c r="O4" t="s">
        <v>266</v>
      </c>
      <c r="Q4" t="s">
        <v>267</v>
      </c>
      <c r="S4" t="s">
        <v>268</v>
      </c>
      <c r="U4" t="s">
        <v>269</v>
      </c>
      <c r="W4" t="s">
        <v>270</v>
      </c>
      <c r="Y4" t="s">
        <v>271</v>
      </c>
      <c r="AA4" t="s">
        <v>272</v>
      </c>
      <c r="AC4" t="s">
        <v>273</v>
      </c>
      <c r="AE4" t="s">
        <v>274</v>
      </c>
      <c r="AG4" t="s">
        <v>275</v>
      </c>
      <c r="AI4" t="s">
        <v>276</v>
      </c>
      <c r="AK4" t="s">
        <v>277</v>
      </c>
      <c r="AY4" t="s">
        <v>115</v>
      </c>
      <c r="BA4" t="s">
        <v>115</v>
      </c>
      <c r="BB4" t="s">
        <v>114</v>
      </c>
    </row>
    <row r="5" spans="1:55" x14ac:dyDescent="0.2">
      <c r="G5" t="s">
        <v>261</v>
      </c>
      <c r="H5" t="s">
        <v>121</v>
      </c>
      <c r="I5" t="s">
        <v>261</v>
      </c>
      <c r="J5" t="s">
        <v>121</v>
      </c>
      <c r="K5" t="s">
        <v>261</v>
      </c>
      <c r="L5" t="s">
        <v>121</v>
      </c>
      <c r="M5" t="s">
        <v>261</v>
      </c>
      <c r="N5" t="s">
        <v>121</v>
      </c>
      <c r="O5" t="s">
        <v>261</v>
      </c>
      <c r="P5" t="s">
        <v>121</v>
      </c>
      <c r="Q5" t="s">
        <v>261</v>
      </c>
      <c r="R5" t="s">
        <v>121</v>
      </c>
      <c r="S5" t="s">
        <v>261</v>
      </c>
      <c r="T5" t="s">
        <v>121</v>
      </c>
      <c r="U5" t="s">
        <v>261</v>
      </c>
      <c r="V5" t="s">
        <v>121</v>
      </c>
      <c r="W5" t="s">
        <v>261</v>
      </c>
      <c r="X5" t="s">
        <v>121</v>
      </c>
      <c r="Y5" t="s">
        <v>261</v>
      </c>
      <c r="Z5" t="s">
        <v>121</v>
      </c>
      <c r="AA5" t="s">
        <v>261</v>
      </c>
      <c r="AB5" t="s">
        <v>121</v>
      </c>
      <c r="AC5" t="s">
        <v>261</v>
      </c>
      <c r="AD5" t="s">
        <v>121</v>
      </c>
      <c r="AE5" t="s">
        <v>261</v>
      </c>
      <c r="AF5" t="s">
        <v>121</v>
      </c>
      <c r="AG5" t="s">
        <v>261</v>
      </c>
      <c r="AH5" t="s">
        <v>121</v>
      </c>
      <c r="AI5" t="s">
        <v>261</v>
      </c>
      <c r="AJ5" t="s">
        <v>121</v>
      </c>
      <c r="AK5" t="s">
        <v>261</v>
      </c>
      <c r="AL5" t="s">
        <v>121</v>
      </c>
    </row>
    <row r="6" spans="1:55" x14ac:dyDescent="0.2">
      <c r="A6" t="s">
        <v>135</v>
      </c>
      <c r="B6" t="s">
        <v>146</v>
      </c>
      <c r="C6" t="s">
        <v>0</v>
      </c>
      <c r="D6" t="s">
        <v>548</v>
      </c>
      <c r="E6">
        <v>222616</v>
      </c>
      <c r="F6">
        <v>1308377.3964649595</v>
      </c>
      <c r="G6">
        <v>1</v>
      </c>
      <c r="H6">
        <v>8372.0367830423947</v>
      </c>
      <c r="I6" t="s">
        <v>1287</v>
      </c>
      <c r="J6">
        <v>60818.600543478264</v>
      </c>
      <c r="K6" t="s">
        <v>1288</v>
      </c>
      <c r="L6">
        <v>8477.744318181818</v>
      </c>
      <c r="M6" t="s">
        <v>1287</v>
      </c>
      <c r="N6">
        <v>53120.043512658231</v>
      </c>
      <c r="O6" t="s">
        <v>1288</v>
      </c>
      <c r="P6">
        <v>12621.002819548872</v>
      </c>
      <c r="Q6">
        <v>0</v>
      </c>
      <c r="R6">
        <v>0</v>
      </c>
      <c r="S6">
        <v>0</v>
      </c>
      <c r="T6">
        <v>0</v>
      </c>
      <c r="U6">
        <v>2</v>
      </c>
      <c r="V6">
        <v>18913.728169014084</v>
      </c>
      <c r="W6" t="s">
        <v>1288</v>
      </c>
      <c r="X6">
        <v>11862.850706713782</v>
      </c>
      <c r="Y6">
        <v>6</v>
      </c>
      <c r="Z6">
        <v>89524.98</v>
      </c>
      <c r="AA6">
        <v>3</v>
      </c>
      <c r="AB6">
        <v>33021.509016393444</v>
      </c>
      <c r="AC6">
        <v>5</v>
      </c>
      <c r="AD6">
        <v>32263.823480118896</v>
      </c>
      <c r="AE6">
        <v>4.5</v>
      </c>
      <c r="AF6">
        <v>30714.968713458195</v>
      </c>
      <c r="AG6">
        <v>5</v>
      </c>
      <c r="AH6">
        <v>30519.879545454547</v>
      </c>
      <c r="AI6" t="s">
        <v>1287</v>
      </c>
      <c r="AJ6">
        <v>44882.175802139034</v>
      </c>
      <c r="AK6">
        <v>5</v>
      </c>
      <c r="AL6">
        <v>45285.792491007196</v>
      </c>
      <c r="AM6">
        <v>49.5</v>
      </c>
      <c r="AN6">
        <v>480399.13590120873</v>
      </c>
      <c r="AO6">
        <v>1788776.5323661682</v>
      </c>
      <c r="AP6">
        <v>17809280</v>
      </c>
      <c r="AQ6">
        <v>-16020503.467633832</v>
      </c>
      <c r="AR6">
        <v>49.5</v>
      </c>
      <c r="AS6">
        <v>56780.798360306944</v>
      </c>
      <c r="AT6">
        <v>1845557.3307264752</v>
      </c>
      <c r="AU6">
        <v>-15963722.669273525</v>
      </c>
      <c r="AV6">
        <v>49.5</v>
      </c>
      <c r="AW6">
        <v>2958.2096594463869</v>
      </c>
      <c r="AX6" s="1">
        <v>1848515.5403859217</v>
      </c>
      <c r="AY6" s="1">
        <f t="shared" ref="AY6:AY37" si="0">ROUND(AX6*$AY$2/$AX$117,2)</f>
        <v>711031.16</v>
      </c>
      <c r="AZ6" s="1">
        <f t="shared" ref="AZ6:AZ37" si="1">ROUND(AX6*$AZ$2/$AX$117,2)</f>
        <v>1149083.27</v>
      </c>
      <c r="BA6" s="1">
        <v>706597.46</v>
      </c>
      <c r="BB6" s="1">
        <v>1141918.07</v>
      </c>
      <c r="BC6" s="131">
        <f>+BA6+BB6</f>
        <v>1848515.53</v>
      </c>
    </row>
    <row r="7" spans="1:55" x14ac:dyDescent="0.2">
      <c r="B7" t="s">
        <v>147</v>
      </c>
      <c r="C7" t="s">
        <v>1</v>
      </c>
      <c r="D7" t="s">
        <v>548</v>
      </c>
      <c r="E7">
        <v>49444</v>
      </c>
      <c r="F7">
        <v>314078.95586371131</v>
      </c>
      <c r="G7">
        <v>2</v>
      </c>
      <c r="H7">
        <v>16744.073566084789</v>
      </c>
      <c r="I7" t="s">
        <v>1288</v>
      </c>
      <c r="J7">
        <v>12163.720108695652</v>
      </c>
      <c r="K7" t="s">
        <v>1289</v>
      </c>
      <c r="L7">
        <v>25433.232954545456</v>
      </c>
      <c r="M7" t="s">
        <v>1288</v>
      </c>
      <c r="N7">
        <v>10624.008702531646</v>
      </c>
      <c r="O7" t="s">
        <v>1289</v>
      </c>
      <c r="P7">
        <v>37863.008458646618</v>
      </c>
      <c r="Q7">
        <v>0</v>
      </c>
      <c r="R7">
        <v>0</v>
      </c>
      <c r="S7">
        <v>0.5</v>
      </c>
      <c r="T7">
        <v>10426.045807453416</v>
      </c>
      <c r="U7">
        <v>2</v>
      </c>
      <c r="V7">
        <v>18913.728169014084</v>
      </c>
      <c r="W7" t="s">
        <v>1288</v>
      </c>
      <c r="X7">
        <v>11862.850706713782</v>
      </c>
      <c r="Y7">
        <v>6</v>
      </c>
      <c r="Z7">
        <v>89524.98</v>
      </c>
      <c r="AA7">
        <v>9</v>
      </c>
      <c r="AB7">
        <v>99064.527049180324</v>
      </c>
      <c r="AC7">
        <v>5</v>
      </c>
      <c r="AD7">
        <v>32263.823480118896</v>
      </c>
      <c r="AE7">
        <v>5</v>
      </c>
      <c r="AF7">
        <v>34127.74301495355</v>
      </c>
      <c r="AG7">
        <v>5</v>
      </c>
      <c r="AH7">
        <v>30519.879545454547</v>
      </c>
      <c r="AI7" t="s">
        <v>1287</v>
      </c>
      <c r="AJ7">
        <v>44882.175802139034</v>
      </c>
      <c r="AK7">
        <v>5</v>
      </c>
      <c r="AL7">
        <v>45285.792491007196</v>
      </c>
      <c r="AM7">
        <v>53.5</v>
      </c>
      <c r="AN7">
        <v>519699.58985653892</v>
      </c>
      <c r="AO7">
        <v>833778.54572025035</v>
      </c>
      <c r="AP7">
        <v>3955520</v>
      </c>
      <c r="AQ7">
        <v>-3121741.4542797497</v>
      </c>
      <c r="AR7">
        <v>53.5</v>
      </c>
      <c r="AS7">
        <v>61369.145702553964</v>
      </c>
      <c r="AT7">
        <v>895147.69142280426</v>
      </c>
      <c r="AU7">
        <v>-3060372.3085771957</v>
      </c>
      <c r="AV7">
        <v>53.5</v>
      </c>
      <c r="AW7">
        <v>3197.2569046541753</v>
      </c>
      <c r="AX7" s="1">
        <v>898344.94832745846</v>
      </c>
      <c r="AY7" s="1">
        <f t="shared" si="0"/>
        <v>345548.22</v>
      </c>
      <c r="AZ7" s="1">
        <f t="shared" si="1"/>
        <v>558433.57999999996</v>
      </c>
      <c r="BA7" s="1">
        <v>343393.52</v>
      </c>
      <c r="BB7" s="1">
        <v>554951.42000000004</v>
      </c>
      <c r="BC7" s="131">
        <f t="shared" ref="BC7:BC67" si="2">+BA7+BB7</f>
        <v>898344.94000000006</v>
      </c>
    </row>
    <row r="8" spans="1:55" x14ac:dyDescent="0.2">
      <c r="B8" t="s">
        <v>148</v>
      </c>
      <c r="C8" t="s">
        <v>2</v>
      </c>
      <c r="D8" t="s">
        <v>548</v>
      </c>
      <c r="E8">
        <v>69588</v>
      </c>
      <c r="F8">
        <v>453398.77952659223</v>
      </c>
      <c r="G8">
        <v>3</v>
      </c>
      <c r="H8">
        <v>25116.110349127182</v>
      </c>
      <c r="I8" t="s">
        <v>1289</v>
      </c>
      <c r="J8">
        <v>36491.16032608696</v>
      </c>
      <c r="K8" t="s">
        <v>1289</v>
      </c>
      <c r="L8">
        <v>25433.232954545456</v>
      </c>
      <c r="M8" t="s">
        <v>1290</v>
      </c>
      <c r="N8">
        <v>21248.017405063292</v>
      </c>
      <c r="O8" t="s">
        <v>1288</v>
      </c>
      <c r="P8">
        <v>12621.002819548872</v>
      </c>
      <c r="Q8">
        <v>0</v>
      </c>
      <c r="R8">
        <v>0</v>
      </c>
      <c r="S8">
        <v>0</v>
      </c>
      <c r="T8">
        <v>0</v>
      </c>
      <c r="U8">
        <v>2</v>
      </c>
      <c r="V8">
        <v>18913.728169014084</v>
      </c>
      <c r="W8" t="s">
        <v>1288</v>
      </c>
      <c r="X8">
        <v>11862.850706713782</v>
      </c>
      <c r="Y8">
        <v>3</v>
      </c>
      <c r="Z8">
        <v>44762.49</v>
      </c>
      <c r="AA8">
        <v>12</v>
      </c>
      <c r="AB8">
        <v>132086.03606557377</v>
      </c>
      <c r="AC8">
        <v>5</v>
      </c>
      <c r="AD8">
        <v>32263.823480118896</v>
      </c>
      <c r="AE8">
        <v>4.875</v>
      </c>
      <c r="AF8">
        <v>33274.549439579707</v>
      </c>
      <c r="AG8">
        <v>5</v>
      </c>
      <c r="AH8">
        <v>30519.879545454547</v>
      </c>
      <c r="AI8" t="s">
        <v>1287</v>
      </c>
      <c r="AJ8">
        <v>44882.175802139034</v>
      </c>
      <c r="AK8">
        <v>5</v>
      </c>
      <c r="AL8">
        <v>45285.792491007196</v>
      </c>
      <c r="AM8">
        <v>54.875</v>
      </c>
      <c r="AN8">
        <v>514760.84955397272</v>
      </c>
      <c r="AO8">
        <v>968159.62908056495</v>
      </c>
      <c r="AP8">
        <v>5567040</v>
      </c>
      <c r="AQ8">
        <v>-4598880.3709194353</v>
      </c>
      <c r="AR8">
        <v>54.875</v>
      </c>
      <c r="AS8">
        <v>62946.390101451376</v>
      </c>
      <c r="AT8">
        <v>1031106.0191820164</v>
      </c>
      <c r="AU8">
        <v>-4535933.9808179839</v>
      </c>
      <c r="AV8">
        <v>54.875</v>
      </c>
      <c r="AW8">
        <v>3279.4293951943532</v>
      </c>
      <c r="AX8" s="1">
        <v>1034385.4485772108</v>
      </c>
      <c r="AY8" s="1">
        <f t="shared" si="0"/>
        <v>397876.17</v>
      </c>
      <c r="AZ8" s="1">
        <f t="shared" si="1"/>
        <v>642999.74</v>
      </c>
      <c r="BA8" s="1">
        <v>395395.18</v>
      </c>
      <c r="BB8" s="1">
        <v>638990.27</v>
      </c>
      <c r="BC8" s="131">
        <f t="shared" si="2"/>
        <v>1034385.45</v>
      </c>
    </row>
    <row r="9" spans="1:55" x14ac:dyDescent="0.2">
      <c r="B9" t="s">
        <v>149</v>
      </c>
      <c r="C9" t="s">
        <v>3</v>
      </c>
      <c r="D9" t="s">
        <v>548</v>
      </c>
      <c r="E9">
        <v>71394</v>
      </c>
      <c r="F9">
        <v>432318.03135790513</v>
      </c>
      <c r="G9">
        <v>1</v>
      </c>
      <c r="H9">
        <v>8372.0367830423947</v>
      </c>
      <c r="I9" t="s">
        <v>1290</v>
      </c>
      <c r="J9">
        <v>24327.440217391304</v>
      </c>
      <c r="K9" t="s">
        <v>1288</v>
      </c>
      <c r="L9">
        <v>8477.744318181818</v>
      </c>
      <c r="M9" t="s">
        <v>1287</v>
      </c>
      <c r="N9">
        <v>53120.043512658231</v>
      </c>
      <c r="O9" t="s">
        <v>1290</v>
      </c>
      <c r="P9">
        <v>25242.005639097744</v>
      </c>
      <c r="Q9">
        <v>0.5</v>
      </c>
      <c r="R9">
        <v>9024.6955645161288</v>
      </c>
      <c r="S9">
        <v>0.5</v>
      </c>
      <c r="T9">
        <v>10426.045807453416</v>
      </c>
      <c r="U9">
        <v>4</v>
      </c>
      <c r="V9">
        <v>37827.456338028169</v>
      </c>
      <c r="W9" t="s">
        <v>1288</v>
      </c>
      <c r="X9">
        <v>11862.850706713782</v>
      </c>
      <c r="Y9">
        <v>6</v>
      </c>
      <c r="Z9">
        <v>89524.98</v>
      </c>
      <c r="AA9">
        <v>3</v>
      </c>
      <c r="AB9">
        <v>33021.509016393444</v>
      </c>
      <c r="AC9">
        <v>5</v>
      </c>
      <c r="AD9">
        <v>32263.823480118896</v>
      </c>
      <c r="AE9">
        <v>5</v>
      </c>
      <c r="AF9">
        <v>34127.74301495355</v>
      </c>
      <c r="AG9">
        <v>5</v>
      </c>
      <c r="AH9">
        <v>30519.879545454547</v>
      </c>
      <c r="AI9" t="s">
        <v>1287</v>
      </c>
      <c r="AJ9">
        <v>44882.175802139034</v>
      </c>
      <c r="AK9">
        <v>5</v>
      </c>
      <c r="AL9">
        <v>45285.792491007196</v>
      </c>
      <c r="AM9">
        <v>51</v>
      </c>
      <c r="AN9">
        <v>498306.2222371496</v>
      </c>
      <c r="AO9">
        <v>930624.25359505485</v>
      </c>
      <c r="AP9">
        <v>5711520</v>
      </c>
      <c r="AQ9">
        <v>-4780895.7464049449</v>
      </c>
      <c r="AR9">
        <v>51</v>
      </c>
      <c r="AS9">
        <v>58501.428613649579</v>
      </c>
      <c r="AT9">
        <v>989125.68220870441</v>
      </c>
      <c r="AU9">
        <v>-4722394.3177912952</v>
      </c>
      <c r="AV9">
        <v>51</v>
      </c>
      <c r="AW9">
        <v>3047.8523763993076</v>
      </c>
      <c r="AX9" s="1">
        <v>992173.53458510374</v>
      </c>
      <c r="AY9" s="1">
        <f t="shared" si="0"/>
        <v>381639.37</v>
      </c>
      <c r="AZ9" s="1">
        <f t="shared" si="1"/>
        <v>616759.76</v>
      </c>
      <c r="BA9" s="1">
        <v>379259.62</v>
      </c>
      <c r="BB9" s="1">
        <v>612913.91</v>
      </c>
      <c r="BC9" s="131">
        <f t="shared" si="2"/>
        <v>992173.53</v>
      </c>
    </row>
    <row r="10" spans="1:55" x14ac:dyDescent="0.2">
      <c r="B10" t="s">
        <v>150</v>
      </c>
      <c r="C10" t="s">
        <v>4</v>
      </c>
      <c r="D10" t="s">
        <v>548</v>
      </c>
      <c r="E10">
        <v>49480</v>
      </c>
      <c r="F10">
        <v>281995.63570626825</v>
      </c>
      <c r="G10">
        <v>2</v>
      </c>
      <c r="H10">
        <v>16744.073566084789</v>
      </c>
      <c r="I10" t="s">
        <v>1290</v>
      </c>
      <c r="J10">
        <v>24327.440217391304</v>
      </c>
      <c r="K10" t="s">
        <v>1290</v>
      </c>
      <c r="L10">
        <v>16955.488636363636</v>
      </c>
      <c r="M10" t="s">
        <v>1289</v>
      </c>
      <c r="N10">
        <v>31872.026107594938</v>
      </c>
      <c r="O10" t="s">
        <v>1288</v>
      </c>
      <c r="P10">
        <v>12621.002819548872</v>
      </c>
      <c r="Q10">
        <v>0.5</v>
      </c>
      <c r="R10">
        <v>9024.6955645161288</v>
      </c>
      <c r="S10">
        <v>0.5</v>
      </c>
      <c r="T10">
        <v>10426.045807453416</v>
      </c>
      <c r="U10">
        <v>2</v>
      </c>
      <c r="V10">
        <v>18913.728169014084</v>
      </c>
      <c r="W10" t="s">
        <v>1288</v>
      </c>
      <c r="X10">
        <v>11862.850706713782</v>
      </c>
      <c r="Y10">
        <v>3</v>
      </c>
      <c r="Z10">
        <v>44762.49</v>
      </c>
      <c r="AA10">
        <v>6</v>
      </c>
      <c r="AB10">
        <v>66043.018032786887</v>
      </c>
      <c r="AC10">
        <v>5</v>
      </c>
      <c r="AD10">
        <v>32263.823480118896</v>
      </c>
      <c r="AE10">
        <v>5</v>
      </c>
      <c r="AF10">
        <v>34127.74301495355</v>
      </c>
      <c r="AG10">
        <v>5</v>
      </c>
      <c r="AH10">
        <v>30519.879545454547</v>
      </c>
      <c r="AI10" t="s">
        <v>1287</v>
      </c>
      <c r="AJ10">
        <v>44882.175802139034</v>
      </c>
      <c r="AK10">
        <v>5</v>
      </c>
      <c r="AL10">
        <v>45285.792491007196</v>
      </c>
      <c r="AM10">
        <v>48</v>
      </c>
      <c r="AN10">
        <v>450632.27396114101</v>
      </c>
      <c r="AO10">
        <v>732627.90966740926</v>
      </c>
      <c r="AP10">
        <v>3958400</v>
      </c>
      <c r="AQ10">
        <v>-3225772.090332591</v>
      </c>
      <c r="AR10">
        <v>48</v>
      </c>
      <c r="AS10">
        <v>55060.168106964309</v>
      </c>
      <c r="AT10">
        <v>787688.07777437358</v>
      </c>
      <c r="AU10">
        <v>-3170711.9222256262</v>
      </c>
      <c r="AV10">
        <v>48</v>
      </c>
      <c r="AW10">
        <v>2868.5669424934658</v>
      </c>
      <c r="AX10" s="1">
        <v>790556.64471686701</v>
      </c>
      <c r="AY10" s="1">
        <f t="shared" si="0"/>
        <v>304087.46999999997</v>
      </c>
      <c r="AZ10" s="1">
        <f t="shared" si="1"/>
        <v>491429.69</v>
      </c>
      <c r="BA10" s="1">
        <v>302191.31</v>
      </c>
      <c r="BB10" s="1">
        <v>488365.34</v>
      </c>
      <c r="BC10" s="131">
        <f t="shared" si="2"/>
        <v>790556.65</v>
      </c>
    </row>
    <row r="11" spans="1:55" x14ac:dyDescent="0.2">
      <c r="B11" t="s">
        <v>151</v>
      </c>
      <c r="C11" t="s">
        <v>5</v>
      </c>
      <c r="D11" t="s">
        <v>548</v>
      </c>
      <c r="E11">
        <v>57556</v>
      </c>
      <c r="F11">
        <v>346571.124642234</v>
      </c>
      <c r="G11">
        <v>1</v>
      </c>
      <c r="H11">
        <v>8372.0367830423947</v>
      </c>
      <c r="I11" t="s">
        <v>1289</v>
      </c>
      <c r="J11">
        <v>36491.16032608696</v>
      </c>
      <c r="K11" t="s">
        <v>1288</v>
      </c>
      <c r="L11">
        <v>8477.744318181818</v>
      </c>
      <c r="M11" t="s">
        <v>1289</v>
      </c>
      <c r="N11">
        <v>31872.026107594938</v>
      </c>
      <c r="O11" t="s">
        <v>1290</v>
      </c>
      <c r="P11">
        <v>25242.005639097744</v>
      </c>
      <c r="Q11">
        <v>0</v>
      </c>
      <c r="R11">
        <v>0</v>
      </c>
      <c r="S11">
        <v>0</v>
      </c>
      <c r="T11">
        <v>0</v>
      </c>
      <c r="U11">
        <v>1</v>
      </c>
      <c r="V11">
        <v>9456.8640845070422</v>
      </c>
      <c r="W11" t="s">
        <v>1288</v>
      </c>
      <c r="X11">
        <v>11862.850706713782</v>
      </c>
      <c r="Y11">
        <v>9</v>
      </c>
      <c r="Z11">
        <v>134287.47</v>
      </c>
      <c r="AA11">
        <v>6</v>
      </c>
      <c r="AB11">
        <v>66043.018032786887</v>
      </c>
      <c r="AC11">
        <v>4.1428571428571432</v>
      </c>
      <c r="AD11">
        <v>26732.882312098514</v>
      </c>
      <c r="AE11">
        <v>4.5714285714285712</v>
      </c>
      <c r="AF11">
        <v>31202.507899386099</v>
      </c>
      <c r="AG11">
        <v>5</v>
      </c>
      <c r="AH11">
        <v>30519.879545454547</v>
      </c>
      <c r="AI11" t="s">
        <v>1287</v>
      </c>
      <c r="AJ11">
        <v>44882.175802139034</v>
      </c>
      <c r="AK11">
        <v>5</v>
      </c>
      <c r="AL11">
        <v>45285.792491007196</v>
      </c>
      <c r="AM11">
        <v>50.714285714285708</v>
      </c>
      <c r="AN11">
        <v>510728.41404809698</v>
      </c>
      <c r="AO11">
        <v>857299.53869033104</v>
      </c>
      <c r="AP11">
        <v>4604480</v>
      </c>
      <c r="AQ11">
        <v>-3747180.4613096691</v>
      </c>
      <c r="AR11">
        <v>50.714285714285708</v>
      </c>
      <c r="AS11">
        <v>58173.689517774787</v>
      </c>
      <c r="AT11">
        <v>915473.22820810578</v>
      </c>
      <c r="AU11">
        <v>-3689006.771791894</v>
      </c>
      <c r="AV11">
        <v>50.714285714285708</v>
      </c>
      <c r="AW11">
        <v>3030.7775731701795</v>
      </c>
      <c r="AX11" s="1">
        <v>918504.00578127592</v>
      </c>
      <c r="AY11" s="1">
        <f t="shared" si="0"/>
        <v>353302.4</v>
      </c>
      <c r="AZ11" s="1">
        <f t="shared" si="1"/>
        <v>570964.94999999995</v>
      </c>
      <c r="BA11" s="1">
        <v>351099.35</v>
      </c>
      <c r="BB11" s="1">
        <v>567404.66</v>
      </c>
      <c r="BC11" s="131">
        <f t="shared" si="2"/>
        <v>918504.01</v>
      </c>
    </row>
    <row r="12" spans="1:55" x14ac:dyDescent="0.2">
      <c r="B12" t="s">
        <v>152</v>
      </c>
      <c r="C12" t="s">
        <v>6</v>
      </c>
      <c r="D12" t="s">
        <v>549</v>
      </c>
      <c r="E12">
        <v>54165</v>
      </c>
      <c r="F12">
        <v>344067.76645008335</v>
      </c>
      <c r="G12">
        <v>1</v>
      </c>
      <c r="H12">
        <v>8372.0367830423947</v>
      </c>
      <c r="I12" t="s">
        <v>1290</v>
      </c>
      <c r="J12">
        <v>24327.440217391304</v>
      </c>
      <c r="K12" t="s">
        <v>1288</v>
      </c>
      <c r="L12">
        <v>8477.744318181818</v>
      </c>
      <c r="M12" t="s">
        <v>1287</v>
      </c>
      <c r="N12">
        <v>53120.043512658231</v>
      </c>
      <c r="O12" t="s">
        <v>1288</v>
      </c>
      <c r="P12">
        <v>12621.002819548872</v>
      </c>
      <c r="Q12">
        <v>0</v>
      </c>
      <c r="R12">
        <v>0</v>
      </c>
      <c r="S12">
        <v>0.5</v>
      </c>
      <c r="T12">
        <v>10426.045807453416</v>
      </c>
      <c r="U12">
        <v>2</v>
      </c>
      <c r="V12">
        <v>18913.728169014084</v>
      </c>
      <c r="W12" t="s">
        <v>1288</v>
      </c>
      <c r="X12">
        <v>11862.850706713782</v>
      </c>
      <c r="Y12">
        <v>6</v>
      </c>
      <c r="Z12">
        <v>89524.98</v>
      </c>
      <c r="AA12">
        <v>9</v>
      </c>
      <c r="AB12">
        <v>99064.527049180324</v>
      </c>
      <c r="AC12">
        <v>5</v>
      </c>
      <c r="AD12">
        <v>32263.823480118896</v>
      </c>
      <c r="AE12">
        <v>5</v>
      </c>
      <c r="AF12">
        <v>34127.74301495355</v>
      </c>
      <c r="AG12">
        <v>5</v>
      </c>
      <c r="AH12">
        <v>30519.879545454547</v>
      </c>
      <c r="AI12" t="s">
        <v>1287</v>
      </c>
      <c r="AJ12">
        <v>44882.175802139034</v>
      </c>
      <c r="AK12">
        <v>5</v>
      </c>
      <c r="AL12">
        <v>45285.792491007196</v>
      </c>
      <c r="AM12">
        <v>53.5</v>
      </c>
      <c r="AN12">
        <v>523789.81371685734</v>
      </c>
      <c r="AO12">
        <v>867857.58016694081</v>
      </c>
      <c r="AP12">
        <v>4333200</v>
      </c>
      <c r="AQ12">
        <v>-3465342.4198330594</v>
      </c>
      <c r="AR12">
        <v>53.5</v>
      </c>
      <c r="AS12">
        <v>61369.145702553964</v>
      </c>
      <c r="AT12">
        <v>929226.72586949472</v>
      </c>
      <c r="AU12">
        <v>-3403973.2741305055</v>
      </c>
      <c r="AV12">
        <v>53.5</v>
      </c>
      <c r="AW12">
        <v>3197.2569046541753</v>
      </c>
      <c r="AX12" s="1">
        <v>932423.98277414893</v>
      </c>
      <c r="AY12" s="1">
        <f t="shared" si="0"/>
        <v>358656.71</v>
      </c>
      <c r="AZ12" s="1">
        <f t="shared" si="1"/>
        <v>579617.96</v>
      </c>
      <c r="BA12" s="1">
        <v>356420.28</v>
      </c>
      <c r="BB12" s="1">
        <v>576003.69999999995</v>
      </c>
      <c r="BC12" s="131">
        <f t="shared" si="2"/>
        <v>932423.98</v>
      </c>
    </row>
    <row r="13" spans="1:55" x14ac:dyDescent="0.2">
      <c r="B13" t="s">
        <v>154</v>
      </c>
      <c r="C13" t="s">
        <v>8</v>
      </c>
      <c r="D13" t="s">
        <v>550</v>
      </c>
      <c r="E13">
        <v>10684</v>
      </c>
      <c r="F13">
        <v>91335.126471880649</v>
      </c>
      <c r="G13">
        <v>5</v>
      </c>
      <c r="H13">
        <v>41860.183915211972</v>
      </c>
      <c r="I13" t="s">
        <v>1288</v>
      </c>
      <c r="J13">
        <v>12163.720108695652</v>
      </c>
      <c r="K13" t="s">
        <v>1287</v>
      </c>
      <c r="L13">
        <v>42388.721590909088</v>
      </c>
      <c r="M13" t="s">
        <v>1287</v>
      </c>
      <c r="N13">
        <v>53120.043512658231</v>
      </c>
      <c r="O13" t="s">
        <v>1288</v>
      </c>
      <c r="P13">
        <v>12621.002819548872</v>
      </c>
      <c r="Q13">
        <v>0</v>
      </c>
      <c r="R13">
        <v>0</v>
      </c>
      <c r="S13">
        <v>0</v>
      </c>
      <c r="T13">
        <v>0</v>
      </c>
      <c r="U13">
        <v>4</v>
      </c>
      <c r="V13">
        <v>37827.456338028169</v>
      </c>
      <c r="W13" t="s">
        <v>1290</v>
      </c>
      <c r="X13">
        <v>23725.701413427563</v>
      </c>
      <c r="Y13">
        <v>15</v>
      </c>
      <c r="Z13">
        <v>223812.45</v>
      </c>
      <c r="AA13">
        <v>9</v>
      </c>
      <c r="AB13">
        <v>99064.527049180324</v>
      </c>
      <c r="AC13">
        <v>5</v>
      </c>
      <c r="AD13">
        <v>32263.823480118896</v>
      </c>
      <c r="AE13">
        <v>5</v>
      </c>
      <c r="AF13">
        <v>34127.74301495355</v>
      </c>
      <c r="AG13">
        <v>5</v>
      </c>
      <c r="AH13">
        <v>30519.879545454547</v>
      </c>
      <c r="AI13" t="s">
        <v>1287</v>
      </c>
      <c r="AJ13">
        <v>44882.175802139034</v>
      </c>
      <c r="AK13">
        <v>5</v>
      </c>
      <c r="AL13">
        <v>45285.792491007196</v>
      </c>
      <c r="AM13">
        <v>72</v>
      </c>
      <c r="AN13">
        <v>733663.22108133312</v>
      </c>
      <c r="AO13">
        <v>824998.34755321383</v>
      </c>
      <c r="AP13">
        <v>854720</v>
      </c>
      <c r="AQ13">
        <v>-29721.652446786175</v>
      </c>
      <c r="AR13">
        <v>72</v>
      </c>
      <c r="AS13">
        <v>82590.252160446456</v>
      </c>
      <c r="AT13">
        <v>907588.59971366031</v>
      </c>
      <c r="AU13">
        <v>52868.599713660311</v>
      </c>
      <c r="AW13">
        <v>0</v>
      </c>
      <c r="AX13" s="1">
        <v>854720</v>
      </c>
      <c r="AY13" s="1">
        <f t="shared" si="0"/>
        <v>328767.89</v>
      </c>
      <c r="AZ13" s="1">
        <f t="shared" si="1"/>
        <v>531315.23</v>
      </c>
      <c r="BA13" s="1">
        <v>326717.83</v>
      </c>
      <c r="BB13" s="1">
        <v>528002.17000000004</v>
      </c>
      <c r="BC13" s="131">
        <f t="shared" si="2"/>
        <v>854720</v>
      </c>
    </row>
    <row r="14" spans="1:55" x14ac:dyDescent="0.2">
      <c r="B14" t="s">
        <v>155</v>
      </c>
      <c r="C14" t="s">
        <v>9</v>
      </c>
      <c r="D14" t="s">
        <v>550</v>
      </c>
      <c r="E14">
        <v>11606</v>
      </c>
      <c r="F14">
        <v>103351.14402305696</v>
      </c>
      <c r="G14">
        <v>5</v>
      </c>
      <c r="H14">
        <v>41860.183915211972</v>
      </c>
      <c r="I14" t="s">
        <v>1288</v>
      </c>
      <c r="J14">
        <v>12163.720108695652</v>
      </c>
      <c r="K14" t="s">
        <v>1287</v>
      </c>
      <c r="L14">
        <v>42388.721590909088</v>
      </c>
      <c r="M14" t="s">
        <v>1287</v>
      </c>
      <c r="N14">
        <v>53120.043512658231</v>
      </c>
      <c r="O14" t="s">
        <v>1289</v>
      </c>
      <c r="P14">
        <v>37863.008458646618</v>
      </c>
      <c r="Q14">
        <v>1.5</v>
      </c>
      <c r="R14">
        <v>27074.086693548386</v>
      </c>
      <c r="S14">
        <v>0.5</v>
      </c>
      <c r="T14">
        <v>10426.045807453416</v>
      </c>
      <c r="U14">
        <v>2</v>
      </c>
      <c r="V14">
        <v>18913.728169014084</v>
      </c>
      <c r="W14" t="s">
        <v>1289</v>
      </c>
      <c r="X14">
        <v>35588.552120141343</v>
      </c>
      <c r="Y14">
        <v>15</v>
      </c>
      <c r="Z14">
        <v>223812.45</v>
      </c>
      <c r="AA14">
        <v>9</v>
      </c>
      <c r="AB14">
        <v>99064.527049180324</v>
      </c>
      <c r="AC14">
        <v>5</v>
      </c>
      <c r="AD14">
        <v>32263.823480118896</v>
      </c>
      <c r="AE14">
        <v>5</v>
      </c>
      <c r="AF14">
        <v>34127.74301495355</v>
      </c>
      <c r="AG14">
        <v>5</v>
      </c>
      <c r="AH14">
        <v>30519.879545454547</v>
      </c>
      <c r="AI14" t="s">
        <v>1287</v>
      </c>
      <c r="AJ14">
        <v>44882.175802139034</v>
      </c>
      <c r="AK14">
        <v>5</v>
      </c>
      <c r="AL14">
        <v>45285.792491007196</v>
      </c>
      <c r="AM14">
        <v>75</v>
      </c>
      <c r="AN14">
        <v>789354.48175913235</v>
      </c>
      <c r="AO14">
        <v>892705.62578218919</v>
      </c>
      <c r="AP14">
        <v>928480</v>
      </c>
      <c r="AQ14">
        <v>-35774.374217810808</v>
      </c>
      <c r="AR14">
        <v>75</v>
      </c>
      <c r="AS14">
        <v>86031.512667131727</v>
      </c>
      <c r="AT14">
        <v>978737.13844932092</v>
      </c>
      <c r="AU14">
        <v>50257.138449320919</v>
      </c>
      <c r="AW14">
        <v>0</v>
      </c>
      <c r="AX14" s="1">
        <v>928480</v>
      </c>
      <c r="AY14" s="1">
        <f t="shared" si="0"/>
        <v>357139.66</v>
      </c>
      <c r="AZ14" s="1">
        <f t="shared" si="1"/>
        <v>577166.28</v>
      </c>
      <c r="BA14" s="1">
        <v>354912.69</v>
      </c>
      <c r="BB14" s="1">
        <v>573567.31000000006</v>
      </c>
      <c r="BC14" s="131">
        <f t="shared" si="2"/>
        <v>928480</v>
      </c>
    </row>
    <row r="15" spans="1:55" x14ac:dyDescent="0.2">
      <c r="B15" t="s">
        <v>156</v>
      </c>
      <c r="C15" t="s">
        <v>10</v>
      </c>
      <c r="D15" t="s">
        <v>550</v>
      </c>
      <c r="E15">
        <v>11032</v>
      </c>
      <c r="F15">
        <v>80556.544296668857</v>
      </c>
      <c r="G15">
        <v>5</v>
      </c>
      <c r="H15">
        <v>41860.183915211972</v>
      </c>
      <c r="I15" t="s">
        <v>1288</v>
      </c>
      <c r="J15">
        <v>12163.720108695652</v>
      </c>
      <c r="K15" t="s">
        <v>1287</v>
      </c>
      <c r="L15">
        <v>42388.721590909088</v>
      </c>
      <c r="M15" t="s">
        <v>1289</v>
      </c>
      <c r="N15">
        <v>31872.026107594938</v>
      </c>
      <c r="O15" t="s">
        <v>1289</v>
      </c>
      <c r="P15">
        <v>37863.008458646618</v>
      </c>
      <c r="Q15">
        <v>0.5</v>
      </c>
      <c r="R15">
        <v>9024.6955645161288</v>
      </c>
      <c r="S15">
        <v>0</v>
      </c>
      <c r="T15">
        <v>0</v>
      </c>
      <c r="U15">
        <v>4</v>
      </c>
      <c r="V15">
        <v>37827.456338028169</v>
      </c>
      <c r="W15" t="s">
        <v>1289</v>
      </c>
      <c r="X15">
        <v>35588.552120141343</v>
      </c>
      <c r="Y15">
        <v>9</v>
      </c>
      <c r="Z15">
        <v>134287.47</v>
      </c>
      <c r="AA15">
        <v>3</v>
      </c>
      <c r="AB15">
        <v>33021.509016393444</v>
      </c>
      <c r="AC15">
        <v>5</v>
      </c>
      <c r="AD15">
        <v>32263.823480118896</v>
      </c>
      <c r="AE15">
        <v>5</v>
      </c>
      <c r="AF15">
        <v>34127.74301495355</v>
      </c>
      <c r="AG15">
        <v>5</v>
      </c>
      <c r="AH15">
        <v>30519.879545454547</v>
      </c>
      <c r="AI15" t="s">
        <v>1287</v>
      </c>
      <c r="AJ15">
        <v>44882.175802139034</v>
      </c>
      <c r="AK15">
        <v>5</v>
      </c>
      <c r="AL15">
        <v>45285.792491007196</v>
      </c>
      <c r="AM15">
        <v>61.5</v>
      </c>
      <c r="AN15">
        <v>602976.7575538106</v>
      </c>
      <c r="AO15">
        <v>683533.30185047945</v>
      </c>
      <c r="AP15">
        <v>882560</v>
      </c>
      <c r="AQ15">
        <v>-199026.69814952055</v>
      </c>
      <c r="AR15">
        <v>61.5</v>
      </c>
      <c r="AS15">
        <v>70545.840387048025</v>
      </c>
      <c r="AT15">
        <v>754079.14223752753</v>
      </c>
      <c r="AU15">
        <v>-128480.85776247247</v>
      </c>
      <c r="AV15">
        <v>61.5</v>
      </c>
      <c r="AW15">
        <v>3675.3513950697529</v>
      </c>
      <c r="AX15" s="1">
        <v>757754.49363259727</v>
      </c>
      <c r="AY15" s="1">
        <f t="shared" si="0"/>
        <v>291470.13</v>
      </c>
      <c r="AZ15" s="1">
        <f t="shared" si="1"/>
        <v>471039.05</v>
      </c>
      <c r="BA15" s="1">
        <v>289652.64</v>
      </c>
      <c r="BB15" s="1">
        <v>468101.85</v>
      </c>
      <c r="BC15" s="131">
        <f t="shared" si="2"/>
        <v>757754.49</v>
      </c>
    </row>
    <row r="16" spans="1:55" x14ac:dyDescent="0.2">
      <c r="B16" t="s">
        <v>157</v>
      </c>
      <c r="C16" t="s">
        <v>11</v>
      </c>
      <c r="D16" t="s">
        <v>550</v>
      </c>
      <c r="E16">
        <v>16062</v>
      </c>
      <c r="F16">
        <v>113471.82661870444</v>
      </c>
      <c r="G16">
        <v>5</v>
      </c>
      <c r="H16">
        <v>41860.183915211972</v>
      </c>
      <c r="I16" t="s">
        <v>1288</v>
      </c>
      <c r="J16">
        <v>12163.720108695652</v>
      </c>
      <c r="K16" t="s">
        <v>1287</v>
      </c>
      <c r="L16">
        <v>42388.721590909088</v>
      </c>
      <c r="M16" t="s">
        <v>1289</v>
      </c>
      <c r="N16">
        <v>31872.026107594938</v>
      </c>
      <c r="O16" t="s">
        <v>1291</v>
      </c>
      <c r="P16">
        <v>50484.011278195489</v>
      </c>
      <c r="Q16">
        <v>0</v>
      </c>
      <c r="R16">
        <v>0</v>
      </c>
      <c r="S16">
        <v>0.5</v>
      </c>
      <c r="T16">
        <v>10426.045807453416</v>
      </c>
      <c r="U16">
        <v>4</v>
      </c>
      <c r="V16">
        <v>37827.456338028169</v>
      </c>
      <c r="W16" t="s">
        <v>1289</v>
      </c>
      <c r="X16">
        <v>35588.552120141343</v>
      </c>
      <c r="Y16">
        <v>6</v>
      </c>
      <c r="Z16">
        <v>89524.98</v>
      </c>
      <c r="AA16">
        <v>3</v>
      </c>
      <c r="AB16">
        <v>33021.509016393444</v>
      </c>
      <c r="AC16">
        <v>5</v>
      </c>
      <c r="AD16">
        <v>32263.823480118896</v>
      </c>
      <c r="AE16">
        <v>5</v>
      </c>
      <c r="AF16">
        <v>34127.74301495355</v>
      </c>
      <c r="AG16">
        <v>5</v>
      </c>
      <c r="AH16">
        <v>30519.879545454547</v>
      </c>
      <c r="AI16" t="s">
        <v>1287</v>
      </c>
      <c r="AJ16">
        <v>44882.175802139034</v>
      </c>
      <c r="AK16">
        <v>5</v>
      </c>
      <c r="AL16">
        <v>45285.792491007196</v>
      </c>
      <c r="AM16">
        <v>59.5</v>
      </c>
      <c r="AN16">
        <v>572236.62061629677</v>
      </c>
      <c r="AO16">
        <v>685708.44723500113</v>
      </c>
      <c r="AP16">
        <v>1284960</v>
      </c>
      <c r="AQ16">
        <v>-599251.55276499887</v>
      </c>
      <c r="AR16">
        <v>59.5</v>
      </c>
      <c r="AS16">
        <v>68251.666715924497</v>
      </c>
      <c r="AT16">
        <v>753960.11395092565</v>
      </c>
      <c r="AU16">
        <v>-530999.88604907435</v>
      </c>
      <c r="AV16">
        <v>59.5</v>
      </c>
      <c r="AW16">
        <v>3555.8277724658587</v>
      </c>
      <c r="AX16" s="1">
        <v>757515.94172339153</v>
      </c>
      <c r="AY16" s="1">
        <f t="shared" si="0"/>
        <v>291378.37</v>
      </c>
      <c r="AZ16" s="1">
        <f t="shared" si="1"/>
        <v>470890.76</v>
      </c>
      <c r="BA16" s="1">
        <v>289561.45</v>
      </c>
      <c r="BB16" s="1">
        <v>467954.49</v>
      </c>
      <c r="BC16" s="131">
        <f t="shared" si="2"/>
        <v>757515.94</v>
      </c>
    </row>
    <row r="17" spans="1:55" x14ac:dyDescent="0.2">
      <c r="B17" t="s">
        <v>158</v>
      </c>
      <c r="C17" t="s">
        <v>12</v>
      </c>
      <c r="D17" t="s">
        <v>550</v>
      </c>
      <c r="E17">
        <v>8582</v>
      </c>
      <c r="F17">
        <v>63175.932122883838</v>
      </c>
      <c r="G17">
        <v>5</v>
      </c>
      <c r="H17">
        <v>41860.183915211972</v>
      </c>
      <c r="I17" t="s">
        <v>1288</v>
      </c>
      <c r="J17">
        <v>12163.720108695652</v>
      </c>
      <c r="K17" t="s">
        <v>1287</v>
      </c>
      <c r="L17">
        <v>42388.721590909088</v>
      </c>
      <c r="M17" t="s">
        <v>1288</v>
      </c>
      <c r="N17">
        <v>10624.008702531646</v>
      </c>
      <c r="O17" t="s">
        <v>1288</v>
      </c>
      <c r="P17">
        <v>12621.002819548872</v>
      </c>
      <c r="Q17">
        <v>1.5</v>
      </c>
      <c r="R17">
        <v>27074.086693548386</v>
      </c>
      <c r="S17">
        <v>0.5</v>
      </c>
      <c r="T17">
        <v>10426.045807453416</v>
      </c>
      <c r="U17">
        <v>2</v>
      </c>
      <c r="V17">
        <v>18913.728169014084</v>
      </c>
      <c r="W17" t="s">
        <v>1290</v>
      </c>
      <c r="X17">
        <v>23725.701413427563</v>
      </c>
      <c r="Y17">
        <v>15</v>
      </c>
      <c r="Z17">
        <v>223812.45</v>
      </c>
      <c r="AA17">
        <v>3</v>
      </c>
      <c r="AB17">
        <v>33021.509016393444</v>
      </c>
      <c r="AC17">
        <v>5</v>
      </c>
      <c r="AD17">
        <v>32263.823480118896</v>
      </c>
      <c r="AE17">
        <v>5</v>
      </c>
      <c r="AF17">
        <v>34127.74301495355</v>
      </c>
      <c r="AG17">
        <v>5</v>
      </c>
      <c r="AH17">
        <v>30519.879545454547</v>
      </c>
      <c r="AI17" t="s">
        <v>1287</v>
      </c>
      <c r="AJ17">
        <v>44882.175802139034</v>
      </c>
      <c r="AK17">
        <v>5</v>
      </c>
      <c r="AL17">
        <v>45285.792491007196</v>
      </c>
      <c r="AM17">
        <v>62</v>
      </c>
      <c r="AN17">
        <v>643710.57257040741</v>
      </c>
      <c r="AO17">
        <v>706886.50469329127</v>
      </c>
      <c r="AP17">
        <v>686560</v>
      </c>
      <c r="AQ17">
        <v>20326.504693291266</v>
      </c>
      <c r="AR17">
        <v>0</v>
      </c>
      <c r="AS17">
        <v>0</v>
      </c>
      <c r="AT17">
        <v>686560</v>
      </c>
      <c r="AU17">
        <v>0</v>
      </c>
      <c r="AW17">
        <v>0</v>
      </c>
      <c r="AX17" s="1">
        <v>686560</v>
      </c>
      <c r="AY17" s="1">
        <f t="shared" si="0"/>
        <v>264085.18</v>
      </c>
      <c r="AZ17" s="1">
        <f t="shared" si="1"/>
        <v>426782.78</v>
      </c>
      <c r="BA17" s="1">
        <v>262438.45</v>
      </c>
      <c r="BB17" s="1">
        <v>424121.55</v>
      </c>
      <c r="BC17" s="131">
        <f t="shared" si="2"/>
        <v>686560</v>
      </c>
    </row>
    <row r="18" spans="1:55" x14ac:dyDescent="0.2">
      <c r="B18" t="s">
        <v>159</v>
      </c>
      <c r="C18" t="s">
        <v>13</v>
      </c>
      <c r="D18" t="s">
        <v>550</v>
      </c>
      <c r="E18">
        <v>10980</v>
      </c>
      <c r="F18">
        <v>87347.122306855163</v>
      </c>
      <c r="G18">
        <v>5</v>
      </c>
      <c r="H18">
        <v>41860.183915211972</v>
      </c>
      <c r="I18" t="s">
        <v>1288</v>
      </c>
      <c r="J18">
        <v>12163.720108695652</v>
      </c>
      <c r="K18" t="s">
        <v>1287</v>
      </c>
      <c r="L18">
        <v>42388.721590909088</v>
      </c>
      <c r="M18" t="s">
        <v>1291</v>
      </c>
      <c r="N18">
        <v>42496.034810126584</v>
      </c>
      <c r="O18" t="s">
        <v>1287</v>
      </c>
      <c r="P18">
        <v>63105.014097744359</v>
      </c>
      <c r="Q18">
        <v>1.5</v>
      </c>
      <c r="R18">
        <v>27074.086693548386</v>
      </c>
      <c r="S18">
        <v>0.5</v>
      </c>
      <c r="T18">
        <v>10426.045807453416</v>
      </c>
      <c r="U18">
        <v>2</v>
      </c>
      <c r="V18">
        <v>18913.728169014084</v>
      </c>
      <c r="W18" t="s">
        <v>1289</v>
      </c>
      <c r="X18">
        <v>35588.552120141343</v>
      </c>
      <c r="Y18">
        <v>9</v>
      </c>
      <c r="Z18">
        <v>134287.47</v>
      </c>
      <c r="AA18">
        <v>6</v>
      </c>
      <c r="AB18">
        <v>66043.018032786887</v>
      </c>
      <c r="AC18">
        <v>5</v>
      </c>
      <c r="AD18">
        <v>32263.823480118896</v>
      </c>
      <c r="AE18">
        <v>5</v>
      </c>
      <c r="AF18">
        <v>34127.74301495355</v>
      </c>
      <c r="AG18">
        <v>5</v>
      </c>
      <c r="AH18">
        <v>30519.879545454547</v>
      </c>
      <c r="AI18" t="s">
        <v>1287</v>
      </c>
      <c r="AJ18">
        <v>44882.175802139034</v>
      </c>
      <c r="AK18">
        <v>5</v>
      </c>
      <c r="AL18">
        <v>45285.792491007196</v>
      </c>
      <c r="AM18">
        <v>67</v>
      </c>
      <c r="AN18">
        <v>681425.989679305</v>
      </c>
      <c r="AO18">
        <v>768773.11198616005</v>
      </c>
      <c r="AP18">
        <v>878400</v>
      </c>
      <c r="AQ18">
        <v>-109626.88801383995</v>
      </c>
      <c r="AR18">
        <v>67</v>
      </c>
      <c r="AS18">
        <v>76854.817982637673</v>
      </c>
      <c r="AT18">
        <v>845627.92996879772</v>
      </c>
      <c r="AU18">
        <v>-32772.070031202282</v>
      </c>
      <c r="AV18">
        <v>67</v>
      </c>
      <c r="AW18">
        <v>4004.0413572304633</v>
      </c>
      <c r="AX18" s="1">
        <v>849631.97132602823</v>
      </c>
      <c r="AY18" s="1">
        <f t="shared" si="0"/>
        <v>326810.78000000003</v>
      </c>
      <c r="AZ18" s="1">
        <f t="shared" si="1"/>
        <v>528152.38</v>
      </c>
      <c r="BA18" s="1">
        <v>324772.93</v>
      </c>
      <c r="BB18" s="1">
        <v>524859.05000000005</v>
      </c>
      <c r="BC18" s="131">
        <f t="shared" si="2"/>
        <v>849631.98</v>
      </c>
    </row>
    <row r="19" spans="1:55" x14ac:dyDescent="0.2">
      <c r="B19" t="s">
        <v>160</v>
      </c>
      <c r="C19" t="s">
        <v>14</v>
      </c>
      <c r="D19" t="s">
        <v>550</v>
      </c>
      <c r="E19">
        <v>6263</v>
      </c>
      <c r="F19">
        <v>40155.739687386878</v>
      </c>
      <c r="G19">
        <v>2</v>
      </c>
      <c r="H19">
        <v>16744.073566084789</v>
      </c>
      <c r="I19" t="s">
        <v>1288</v>
      </c>
      <c r="J19">
        <v>12163.720108695652</v>
      </c>
      <c r="K19" t="s">
        <v>1289</v>
      </c>
      <c r="L19">
        <v>25433.232954545456</v>
      </c>
      <c r="M19" t="s">
        <v>1289</v>
      </c>
      <c r="N19">
        <v>31872.026107594938</v>
      </c>
      <c r="O19" t="s">
        <v>1287</v>
      </c>
      <c r="P19">
        <v>63105.014097744359</v>
      </c>
      <c r="Q19">
        <v>1.5</v>
      </c>
      <c r="R19">
        <v>27074.086693548386</v>
      </c>
      <c r="S19">
        <v>0.5</v>
      </c>
      <c r="T19">
        <v>10426.045807453416</v>
      </c>
      <c r="U19">
        <v>1</v>
      </c>
      <c r="V19">
        <v>9456.8640845070422</v>
      </c>
      <c r="W19" t="s">
        <v>1289</v>
      </c>
      <c r="X19">
        <v>35588.552120141343</v>
      </c>
      <c r="Y19">
        <v>6</v>
      </c>
      <c r="Z19">
        <v>89524.98</v>
      </c>
      <c r="AA19">
        <v>3</v>
      </c>
      <c r="AB19">
        <v>33021.509016393444</v>
      </c>
      <c r="AC19">
        <v>5</v>
      </c>
      <c r="AD19">
        <v>32263.823480118896</v>
      </c>
      <c r="AE19">
        <v>5</v>
      </c>
      <c r="AF19">
        <v>34127.74301495355</v>
      </c>
      <c r="AG19">
        <v>5</v>
      </c>
      <c r="AH19">
        <v>30519.879545454547</v>
      </c>
      <c r="AI19" t="s">
        <v>1287</v>
      </c>
      <c r="AJ19">
        <v>44882.175802139034</v>
      </c>
      <c r="AK19">
        <v>5</v>
      </c>
      <c r="AL19">
        <v>45285.792491007196</v>
      </c>
      <c r="AM19">
        <v>54</v>
      </c>
      <c r="AN19">
        <v>541489.51889038202</v>
      </c>
      <c r="AO19">
        <v>581645.25857776892</v>
      </c>
      <c r="AP19">
        <v>501040</v>
      </c>
      <c r="AQ19">
        <v>80605.258577768924</v>
      </c>
      <c r="AR19">
        <v>0</v>
      </c>
      <c r="AS19">
        <v>0</v>
      </c>
      <c r="AT19">
        <v>501040</v>
      </c>
      <c r="AU19">
        <v>0</v>
      </c>
      <c r="AW19">
        <v>0</v>
      </c>
      <c r="AX19" s="1">
        <v>501040</v>
      </c>
      <c r="AY19" s="1">
        <f t="shared" si="0"/>
        <v>192724.94</v>
      </c>
      <c r="AZ19" s="1">
        <f t="shared" si="1"/>
        <v>311458.94</v>
      </c>
      <c r="BA19" s="1">
        <v>191523.19</v>
      </c>
      <c r="BB19" s="1">
        <v>309516.81</v>
      </c>
      <c r="BC19" s="131">
        <f t="shared" si="2"/>
        <v>501040</v>
      </c>
    </row>
    <row r="20" spans="1:55" x14ac:dyDescent="0.2">
      <c r="B20" t="s">
        <v>161</v>
      </c>
      <c r="C20" t="s">
        <v>15</v>
      </c>
      <c r="D20" t="s">
        <v>550</v>
      </c>
      <c r="E20">
        <v>8553</v>
      </c>
      <c r="F20">
        <v>69563.352215291656</v>
      </c>
      <c r="G20">
        <v>5</v>
      </c>
      <c r="H20">
        <v>41860.183915211972</v>
      </c>
      <c r="I20" t="s">
        <v>1288</v>
      </c>
      <c r="J20">
        <v>12163.720108695652</v>
      </c>
      <c r="K20" t="s">
        <v>1287</v>
      </c>
      <c r="L20">
        <v>42388.721590909088</v>
      </c>
      <c r="M20" t="s">
        <v>1290</v>
      </c>
      <c r="N20">
        <v>21248.017405063292</v>
      </c>
      <c r="O20" t="s">
        <v>1289</v>
      </c>
      <c r="P20">
        <v>37863.008458646618</v>
      </c>
      <c r="Q20">
        <v>0.5</v>
      </c>
      <c r="R20">
        <v>9024.6955645161288</v>
      </c>
      <c r="S20">
        <v>0</v>
      </c>
      <c r="T20">
        <v>0</v>
      </c>
      <c r="U20">
        <v>4</v>
      </c>
      <c r="V20">
        <v>37827.456338028169</v>
      </c>
      <c r="W20" t="s">
        <v>1290</v>
      </c>
      <c r="X20">
        <v>23725.701413427563</v>
      </c>
      <c r="Y20">
        <v>12</v>
      </c>
      <c r="Z20">
        <v>179049.96</v>
      </c>
      <c r="AA20">
        <v>9</v>
      </c>
      <c r="AB20">
        <v>99064.527049180324</v>
      </c>
      <c r="AC20">
        <v>5</v>
      </c>
      <c r="AD20">
        <v>32263.823480118896</v>
      </c>
      <c r="AE20">
        <v>5</v>
      </c>
      <c r="AF20">
        <v>34127.74301495355</v>
      </c>
      <c r="AG20">
        <v>5</v>
      </c>
      <c r="AH20">
        <v>30519.879545454547</v>
      </c>
      <c r="AI20" t="s">
        <v>1287</v>
      </c>
      <c r="AJ20">
        <v>44882.175802139034</v>
      </c>
      <c r="AK20">
        <v>5</v>
      </c>
      <c r="AL20">
        <v>45285.792491007196</v>
      </c>
      <c r="AM20">
        <v>68.5</v>
      </c>
      <c r="AN20">
        <v>691295.40617735195</v>
      </c>
      <c r="AO20">
        <v>760858.75839264365</v>
      </c>
      <c r="AP20">
        <v>684240</v>
      </c>
      <c r="AQ20">
        <v>76618.758392643649</v>
      </c>
      <c r="AR20">
        <v>0</v>
      </c>
      <c r="AS20">
        <v>0</v>
      </c>
      <c r="AT20">
        <v>684240</v>
      </c>
      <c r="AU20">
        <v>0</v>
      </c>
      <c r="AW20">
        <v>0</v>
      </c>
      <c r="AX20" s="1">
        <v>684240</v>
      </c>
      <c r="AY20" s="1">
        <f t="shared" si="0"/>
        <v>263192.78999999998</v>
      </c>
      <c r="AZ20" s="1">
        <f t="shared" si="1"/>
        <v>425340.61</v>
      </c>
      <c r="BA20" s="1">
        <v>261551.63</v>
      </c>
      <c r="BB20" s="1">
        <v>422688.37</v>
      </c>
      <c r="BC20" s="131">
        <f t="shared" si="2"/>
        <v>684240</v>
      </c>
    </row>
    <row r="21" spans="1:55" x14ac:dyDescent="0.2">
      <c r="B21" t="s">
        <v>162</v>
      </c>
      <c r="C21" t="s">
        <v>16</v>
      </c>
      <c r="D21" t="s">
        <v>550</v>
      </c>
      <c r="E21">
        <v>10912</v>
      </c>
      <c r="F21">
        <v>94579.862026894843</v>
      </c>
      <c r="G21">
        <v>5</v>
      </c>
      <c r="H21">
        <v>41860.183915211972</v>
      </c>
      <c r="I21" t="s">
        <v>1288</v>
      </c>
      <c r="J21">
        <v>12163.720108695652</v>
      </c>
      <c r="K21" t="s">
        <v>1287</v>
      </c>
      <c r="L21">
        <v>42388.721590909088</v>
      </c>
      <c r="M21" t="s">
        <v>1287</v>
      </c>
      <c r="N21">
        <v>53120.043512658231</v>
      </c>
      <c r="O21" t="s">
        <v>1289</v>
      </c>
      <c r="P21">
        <v>37863.008458646618</v>
      </c>
      <c r="Q21">
        <v>0.5</v>
      </c>
      <c r="R21">
        <v>9024.6955645161288</v>
      </c>
      <c r="S21">
        <v>0.5</v>
      </c>
      <c r="T21">
        <v>10426.045807453416</v>
      </c>
      <c r="U21">
        <v>2</v>
      </c>
      <c r="V21">
        <v>18913.728169014084</v>
      </c>
      <c r="W21" t="s">
        <v>1290</v>
      </c>
      <c r="X21">
        <v>23725.701413427563</v>
      </c>
      <c r="Y21">
        <v>15</v>
      </c>
      <c r="Z21">
        <v>223812.45</v>
      </c>
      <c r="AA21">
        <v>9</v>
      </c>
      <c r="AB21">
        <v>99064.527049180324</v>
      </c>
      <c r="AC21">
        <v>5</v>
      </c>
      <c r="AD21">
        <v>32263.823480118896</v>
      </c>
      <c r="AE21">
        <v>5</v>
      </c>
      <c r="AF21">
        <v>34127.74301495355</v>
      </c>
      <c r="AG21">
        <v>5</v>
      </c>
      <c r="AH21">
        <v>30519.879545454547</v>
      </c>
      <c r="AI21" t="s">
        <v>1287</v>
      </c>
      <c r="AJ21">
        <v>44882.175802139034</v>
      </c>
      <c r="AK21">
        <v>5</v>
      </c>
      <c r="AL21">
        <v>45285.792491007196</v>
      </c>
      <c r="AM21">
        <v>73</v>
      </c>
      <c r="AN21">
        <v>759442.23992338637</v>
      </c>
      <c r="AO21">
        <v>854022.10195028107</v>
      </c>
      <c r="AP21">
        <v>872960</v>
      </c>
      <c r="AQ21">
        <v>-18937.898049718933</v>
      </c>
      <c r="AR21">
        <v>73</v>
      </c>
      <c r="AS21">
        <v>83737.338996008213</v>
      </c>
      <c r="AT21">
        <v>937759.44094628934</v>
      </c>
      <c r="AU21">
        <v>64799.440946289338</v>
      </c>
      <c r="AW21">
        <v>0</v>
      </c>
      <c r="AX21" s="1">
        <v>872960</v>
      </c>
      <c r="AY21" s="1">
        <f t="shared" si="0"/>
        <v>335783.9</v>
      </c>
      <c r="AZ21" s="1">
        <f t="shared" si="1"/>
        <v>542653.66</v>
      </c>
      <c r="BA21" s="1">
        <v>333690.09000000003</v>
      </c>
      <c r="BB21" s="1">
        <v>539269.91</v>
      </c>
      <c r="BC21" s="131">
        <f t="shared" si="2"/>
        <v>872960</v>
      </c>
    </row>
    <row r="22" spans="1:55" x14ac:dyDescent="0.2">
      <c r="B22" t="s">
        <v>163</v>
      </c>
      <c r="C22" t="s">
        <v>17</v>
      </c>
      <c r="D22" t="s">
        <v>550</v>
      </c>
      <c r="E22">
        <v>12640</v>
      </c>
      <c r="F22">
        <v>90797.5034261728</v>
      </c>
      <c r="G22">
        <v>5</v>
      </c>
      <c r="H22">
        <v>41860.183915211972</v>
      </c>
      <c r="I22" t="s">
        <v>1288</v>
      </c>
      <c r="J22">
        <v>12163.720108695652</v>
      </c>
      <c r="K22" t="s">
        <v>1287</v>
      </c>
      <c r="L22">
        <v>42388.721590909088</v>
      </c>
      <c r="M22" t="s">
        <v>1287</v>
      </c>
      <c r="N22">
        <v>53120.043512658231</v>
      </c>
      <c r="O22" t="s">
        <v>1288</v>
      </c>
      <c r="P22">
        <v>12621.002819548872</v>
      </c>
      <c r="Q22">
        <v>0.5</v>
      </c>
      <c r="R22">
        <v>9024.6955645161288</v>
      </c>
      <c r="S22">
        <v>0</v>
      </c>
      <c r="T22">
        <v>0</v>
      </c>
      <c r="U22">
        <v>2</v>
      </c>
      <c r="V22">
        <v>18913.728169014084</v>
      </c>
      <c r="W22" t="s">
        <v>1288</v>
      </c>
      <c r="X22">
        <v>11862.850706713782</v>
      </c>
      <c r="Y22">
        <v>9</v>
      </c>
      <c r="Z22">
        <v>134287.47</v>
      </c>
      <c r="AA22">
        <v>6</v>
      </c>
      <c r="AB22">
        <v>66043.018032786887</v>
      </c>
      <c r="AC22">
        <v>5</v>
      </c>
      <c r="AD22">
        <v>32263.823480118896</v>
      </c>
      <c r="AE22">
        <v>5</v>
      </c>
      <c r="AF22">
        <v>34127.74301495355</v>
      </c>
      <c r="AG22">
        <v>5</v>
      </c>
      <c r="AH22">
        <v>30519.879545454547</v>
      </c>
      <c r="AI22" t="s">
        <v>1287</v>
      </c>
      <c r="AJ22">
        <v>44882.175802139034</v>
      </c>
      <c r="AK22">
        <v>5</v>
      </c>
      <c r="AL22">
        <v>45285.792491007196</v>
      </c>
      <c r="AM22">
        <v>60.5</v>
      </c>
      <c r="AN22">
        <v>589364.84875372797</v>
      </c>
      <c r="AO22">
        <v>680162.35217990074</v>
      </c>
      <c r="AP22">
        <v>1011200</v>
      </c>
      <c r="AQ22">
        <v>-331037.64782009926</v>
      </c>
      <c r="AR22">
        <v>60.5</v>
      </c>
      <c r="AS22">
        <v>69398.753551486254</v>
      </c>
      <c r="AT22">
        <v>749561.10573138704</v>
      </c>
      <c r="AU22">
        <v>-261638.89426861296</v>
      </c>
      <c r="AV22">
        <v>60.5</v>
      </c>
      <c r="AW22">
        <v>3615.5895837678058</v>
      </c>
      <c r="AX22" s="1">
        <v>753176.69531515485</v>
      </c>
      <c r="AY22" s="1">
        <f t="shared" si="0"/>
        <v>289709.28000000003</v>
      </c>
      <c r="AZ22" s="1">
        <f t="shared" si="1"/>
        <v>468193.38</v>
      </c>
      <c r="BA22" s="1">
        <v>287902.77</v>
      </c>
      <c r="BB22" s="1">
        <v>465273.92</v>
      </c>
      <c r="BC22" s="131">
        <f t="shared" si="2"/>
        <v>753176.69</v>
      </c>
    </row>
    <row r="23" spans="1:55" x14ac:dyDescent="0.2">
      <c r="B23" t="s">
        <v>164</v>
      </c>
      <c r="C23" t="s">
        <v>18</v>
      </c>
      <c r="D23" t="s">
        <v>550</v>
      </c>
      <c r="E23">
        <v>11235</v>
      </c>
      <c r="F23">
        <v>90042.658348194076</v>
      </c>
      <c r="G23">
        <v>5</v>
      </c>
      <c r="H23">
        <v>41860.183915211972</v>
      </c>
      <c r="I23" t="s">
        <v>1288</v>
      </c>
      <c r="J23">
        <v>12163.720108695652</v>
      </c>
      <c r="K23" t="s">
        <v>1287</v>
      </c>
      <c r="L23">
        <v>42388.721590909088</v>
      </c>
      <c r="M23" t="s">
        <v>1287</v>
      </c>
      <c r="N23">
        <v>53120.043512658231</v>
      </c>
      <c r="O23" t="s">
        <v>1287</v>
      </c>
      <c r="P23">
        <v>63105.014097744359</v>
      </c>
      <c r="Q23">
        <v>0.5</v>
      </c>
      <c r="R23">
        <v>9024.6955645161288</v>
      </c>
      <c r="S23">
        <v>0</v>
      </c>
      <c r="T23">
        <v>0</v>
      </c>
      <c r="U23">
        <v>2</v>
      </c>
      <c r="V23">
        <v>18913.728169014084</v>
      </c>
      <c r="W23" t="s">
        <v>1288</v>
      </c>
      <c r="X23">
        <v>11862.850706713782</v>
      </c>
      <c r="Y23">
        <v>15</v>
      </c>
      <c r="Z23">
        <v>223812.45</v>
      </c>
      <c r="AA23">
        <v>3</v>
      </c>
      <c r="AB23">
        <v>33021.509016393444</v>
      </c>
      <c r="AC23">
        <v>5</v>
      </c>
      <c r="AD23">
        <v>32263.823480118896</v>
      </c>
      <c r="AE23">
        <v>5</v>
      </c>
      <c r="AF23">
        <v>34127.74301495355</v>
      </c>
      <c r="AG23">
        <v>5</v>
      </c>
      <c r="AH23">
        <v>30519.879545454547</v>
      </c>
      <c r="AI23" t="s">
        <v>1287</v>
      </c>
      <c r="AJ23">
        <v>44882.175802139034</v>
      </c>
      <c r="AK23">
        <v>5</v>
      </c>
      <c r="AL23">
        <v>45285.792491007196</v>
      </c>
      <c r="AM23">
        <v>67.5</v>
      </c>
      <c r="AN23">
        <v>696352.33101552993</v>
      </c>
      <c r="AO23">
        <v>786394.98936372413</v>
      </c>
      <c r="AP23">
        <v>898800</v>
      </c>
      <c r="AQ23">
        <v>-112405.01063627587</v>
      </c>
      <c r="AR23">
        <v>67.5</v>
      </c>
      <c r="AS23">
        <v>77428.361400418551</v>
      </c>
      <c r="AT23">
        <v>863823.3507641427</v>
      </c>
      <c r="AU23">
        <v>-34976.649235857301</v>
      </c>
      <c r="AV23">
        <v>67.5</v>
      </c>
      <c r="AW23">
        <v>4033.9222628814368</v>
      </c>
      <c r="AX23" s="1">
        <v>867857.27302702412</v>
      </c>
      <c r="AY23" s="1">
        <f t="shared" si="0"/>
        <v>333821.14</v>
      </c>
      <c r="AZ23" s="1">
        <f t="shared" si="1"/>
        <v>539481.68000000005</v>
      </c>
      <c r="BA23" s="1">
        <v>331739.57</v>
      </c>
      <c r="BB23" s="1">
        <v>536117.69999999995</v>
      </c>
      <c r="BC23" s="131">
        <f t="shared" si="2"/>
        <v>867857.27</v>
      </c>
    </row>
    <row r="24" spans="1:55" x14ac:dyDescent="0.2">
      <c r="B24" t="s">
        <v>165</v>
      </c>
      <c r="C24" t="s">
        <v>19</v>
      </c>
      <c r="D24" t="s">
        <v>550</v>
      </c>
      <c r="E24">
        <v>8358</v>
      </c>
      <c r="F24">
        <v>65496.449968580455</v>
      </c>
      <c r="G24">
        <v>5</v>
      </c>
      <c r="H24">
        <v>41860.183915211972</v>
      </c>
      <c r="I24" t="s">
        <v>1291</v>
      </c>
      <c r="J24">
        <v>48654.880434782608</v>
      </c>
      <c r="K24" t="s">
        <v>1287</v>
      </c>
      <c r="L24">
        <v>42388.721590909088</v>
      </c>
      <c r="M24" t="s">
        <v>1287</v>
      </c>
      <c r="N24">
        <v>53120.043512658231</v>
      </c>
      <c r="O24" t="s">
        <v>1288</v>
      </c>
      <c r="P24">
        <v>12621.002819548872</v>
      </c>
      <c r="Q24">
        <v>0</v>
      </c>
      <c r="R24">
        <v>0</v>
      </c>
      <c r="S24">
        <v>0</v>
      </c>
      <c r="T24">
        <v>0</v>
      </c>
      <c r="U24">
        <v>1</v>
      </c>
      <c r="V24">
        <v>9456.8640845070422</v>
      </c>
      <c r="W24" t="s">
        <v>1287</v>
      </c>
      <c r="X24">
        <v>59314.253533568903</v>
      </c>
      <c r="Y24">
        <v>12</v>
      </c>
      <c r="Z24">
        <v>179049.96</v>
      </c>
      <c r="AA24">
        <v>3</v>
      </c>
      <c r="AB24">
        <v>33021.509016393444</v>
      </c>
      <c r="AC24">
        <v>5</v>
      </c>
      <c r="AD24">
        <v>32263.823480118896</v>
      </c>
      <c r="AE24">
        <v>5</v>
      </c>
      <c r="AF24">
        <v>34127.74301495355</v>
      </c>
      <c r="AG24">
        <v>5</v>
      </c>
      <c r="AH24">
        <v>30519.879545454547</v>
      </c>
      <c r="AI24" t="s">
        <v>1287</v>
      </c>
      <c r="AJ24">
        <v>44882.175802139034</v>
      </c>
      <c r="AK24">
        <v>5</v>
      </c>
      <c r="AL24">
        <v>45285.792491007196</v>
      </c>
      <c r="AM24">
        <v>66</v>
      </c>
      <c r="AN24">
        <v>666566.83324125339</v>
      </c>
      <c r="AO24">
        <v>732063.28320983378</v>
      </c>
      <c r="AP24">
        <v>668640</v>
      </c>
      <c r="AQ24">
        <v>63423.283209833782</v>
      </c>
      <c r="AR24">
        <v>0</v>
      </c>
      <c r="AS24">
        <v>0</v>
      </c>
      <c r="AT24">
        <v>668640</v>
      </c>
      <c r="AU24">
        <v>0</v>
      </c>
      <c r="AW24">
        <v>0</v>
      </c>
      <c r="AX24" s="1">
        <v>668640</v>
      </c>
      <c r="AY24" s="1">
        <f t="shared" si="0"/>
        <v>257192.25</v>
      </c>
      <c r="AZ24" s="1">
        <f t="shared" si="1"/>
        <v>415643.27</v>
      </c>
      <c r="BA24" s="1">
        <v>255588.51</v>
      </c>
      <c r="BB24" s="1">
        <v>413051.49</v>
      </c>
      <c r="BC24" s="131">
        <f t="shared" si="2"/>
        <v>668640</v>
      </c>
    </row>
    <row r="25" spans="1:55" x14ac:dyDescent="0.2">
      <c r="B25" t="s">
        <v>166</v>
      </c>
      <c r="C25" t="s">
        <v>20</v>
      </c>
      <c r="D25" t="s">
        <v>550</v>
      </c>
      <c r="E25">
        <v>17804</v>
      </c>
      <c r="F25">
        <v>133177.11229335386</v>
      </c>
      <c r="G25">
        <v>3</v>
      </c>
      <c r="H25">
        <v>25116.110349127182</v>
      </c>
      <c r="I25" t="s">
        <v>1288</v>
      </c>
      <c r="J25">
        <v>12163.720108695652</v>
      </c>
      <c r="K25" t="s">
        <v>1287</v>
      </c>
      <c r="L25">
        <v>42388.721590909088</v>
      </c>
      <c r="M25" t="s">
        <v>1289</v>
      </c>
      <c r="N25">
        <v>31872.026107594938</v>
      </c>
      <c r="O25" t="s">
        <v>1287</v>
      </c>
      <c r="P25">
        <v>63105.014097744359</v>
      </c>
      <c r="Q25">
        <v>0</v>
      </c>
      <c r="R25">
        <v>0</v>
      </c>
      <c r="S25">
        <v>0</v>
      </c>
      <c r="T25">
        <v>0</v>
      </c>
      <c r="U25">
        <v>4</v>
      </c>
      <c r="V25">
        <v>37827.456338028169</v>
      </c>
      <c r="W25" t="s">
        <v>1287</v>
      </c>
      <c r="X25">
        <v>59314.253533568903</v>
      </c>
      <c r="Y25">
        <v>9</v>
      </c>
      <c r="Z25">
        <v>134287.47</v>
      </c>
      <c r="AA25">
        <v>3</v>
      </c>
      <c r="AB25">
        <v>33021.509016393444</v>
      </c>
      <c r="AC25">
        <v>5</v>
      </c>
      <c r="AD25">
        <v>32263.823480118896</v>
      </c>
      <c r="AE25">
        <v>5</v>
      </c>
      <c r="AF25">
        <v>34127.74301495355</v>
      </c>
      <c r="AG25">
        <v>5</v>
      </c>
      <c r="AH25">
        <v>30519.879545454547</v>
      </c>
      <c r="AI25" t="s">
        <v>1287</v>
      </c>
      <c r="AJ25">
        <v>44882.175802139034</v>
      </c>
      <c r="AK25">
        <v>5</v>
      </c>
      <c r="AL25">
        <v>45285.792491007196</v>
      </c>
      <c r="AM25">
        <v>63</v>
      </c>
      <c r="AN25">
        <v>626175.69547573489</v>
      </c>
      <c r="AO25">
        <v>759352.80776908877</v>
      </c>
      <c r="AP25">
        <v>1424320</v>
      </c>
      <c r="AQ25">
        <v>-664967.19223091123</v>
      </c>
      <c r="AR25">
        <v>63</v>
      </c>
      <c r="AS25">
        <v>72266.47064039066</v>
      </c>
      <c r="AT25">
        <v>831619.27840947942</v>
      </c>
      <c r="AU25">
        <v>-592700.72159052058</v>
      </c>
      <c r="AV25">
        <v>63</v>
      </c>
      <c r="AW25">
        <v>3764.9941120226745</v>
      </c>
      <c r="AX25" s="1">
        <v>835384.27252150211</v>
      </c>
      <c r="AY25" s="1">
        <f t="shared" si="0"/>
        <v>321330.40999999997</v>
      </c>
      <c r="AZ25" s="1">
        <f t="shared" si="1"/>
        <v>519295.66</v>
      </c>
      <c r="BA25" s="1">
        <v>319326.71999999997</v>
      </c>
      <c r="BB25" s="1">
        <v>516057.55</v>
      </c>
      <c r="BC25" s="131">
        <f t="shared" si="2"/>
        <v>835384.27</v>
      </c>
    </row>
    <row r="26" spans="1:55" x14ac:dyDescent="0.2">
      <c r="B26" t="s">
        <v>167</v>
      </c>
      <c r="C26" t="s">
        <v>21</v>
      </c>
      <c r="D26" t="s">
        <v>550</v>
      </c>
      <c r="E26">
        <v>9548</v>
      </c>
      <c r="F26">
        <v>71420.751975788735</v>
      </c>
      <c r="G26">
        <v>4</v>
      </c>
      <c r="H26">
        <v>33488.147132169579</v>
      </c>
      <c r="I26" t="s">
        <v>1288</v>
      </c>
      <c r="J26">
        <v>12163.720108695652</v>
      </c>
      <c r="K26" t="s">
        <v>1287</v>
      </c>
      <c r="L26">
        <v>42388.721590909088</v>
      </c>
      <c r="M26" t="s">
        <v>1289</v>
      </c>
      <c r="N26">
        <v>31872.026107594938</v>
      </c>
      <c r="O26" t="s">
        <v>1291</v>
      </c>
      <c r="P26">
        <v>50484.011278195489</v>
      </c>
      <c r="Q26">
        <v>1.5</v>
      </c>
      <c r="R26">
        <v>27074.086693548386</v>
      </c>
      <c r="S26">
        <v>2.5</v>
      </c>
      <c r="T26">
        <v>52130.229037267083</v>
      </c>
      <c r="U26">
        <v>5</v>
      </c>
      <c r="V26">
        <v>47284.320422535209</v>
      </c>
      <c r="W26" t="s">
        <v>1289</v>
      </c>
      <c r="X26">
        <v>35588.552120141343</v>
      </c>
      <c r="Y26">
        <v>3</v>
      </c>
      <c r="Z26">
        <v>44762.49</v>
      </c>
      <c r="AA26">
        <v>6</v>
      </c>
      <c r="AB26">
        <v>66043.018032786887</v>
      </c>
      <c r="AC26">
        <v>5</v>
      </c>
      <c r="AD26">
        <v>32263.823480118896</v>
      </c>
      <c r="AE26">
        <v>5</v>
      </c>
      <c r="AF26">
        <v>34127.74301495355</v>
      </c>
      <c r="AG26">
        <v>5</v>
      </c>
      <c r="AH26">
        <v>30519.879545454547</v>
      </c>
      <c r="AI26" t="s">
        <v>1287</v>
      </c>
      <c r="AJ26">
        <v>44882.175802139034</v>
      </c>
      <c r="AK26">
        <v>5</v>
      </c>
      <c r="AL26">
        <v>45285.792491007196</v>
      </c>
      <c r="AM26">
        <v>63</v>
      </c>
      <c r="AN26">
        <v>630358.73685751681</v>
      </c>
      <c r="AO26">
        <v>701779.48883330554</v>
      </c>
      <c r="AP26">
        <v>763840</v>
      </c>
      <c r="AQ26">
        <v>-62060.511166694458</v>
      </c>
      <c r="AR26">
        <v>63</v>
      </c>
      <c r="AS26">
        <v>72266.47064039066</v>
      </c>
      <c r="AT26">
        <v>774045.95947369619</v>
      </c>
      <c r="AU26">
        <v>10205.959473696188</v>
      </c>
      <c r="AW26">
        <v>0</v>
      </c>
      <c r="AX26" s="1">
        <v>763840</v>
      </c>
      <c r="AY26" s="1">
        <f t="shared" si="0"/>
        <v>293810.90999999997</v>
      </c>
      <c r="AZ26" s="1">
        <f t="shared" si="1"/>
        <v>474821.96</v>
      </c>
      <c r="BA26" s="1">
        <v>291978.83</v>
      </c>
      <c r="BB26" s="1">
        <v>471861.17</v>
      </c>
      <c r="BC26" s="131">
        <f t="shared" si="2"/>
        <v>763840</v>
      </c>
    </row>
    <row r="27" spans="1:55" x14ac:dyDescent="0.2">
      <c r="B27" t="s">
        <v>168</v>
      </c>
      <c r="C27" t="s">
        <v>22</v>
      </c>
      <c r="D27" t="s">
        <v>549</v>
      </c>
      <c r="E27">
        <v>1324</v>
      </c>
      <c r="F27">
        <v>9039.1436549776845</v>
      </c>
      <c r="G27">
        <v>1</v>
      </c>
      <c r="H27">
        <v>8372.0367830423947</v>
      </c>
      <c r="I27" t="s">
        <v>1287</v>
      </c>
      <c r="J27">
        <v>60818.600543478264</v>
      </c>
      <c r="K27" t="s">
        <v>1288</v>
      </c>
      <c r="L27">
        <v>8477.744318181818</v>
      </c>
      <c r="M27" t="s">
        <v>1287</v>
      </c>
      <c r="N27">
        <v>53120.043512658231</v>
      </c>
      <c r="O27" t="s">
        <v>1288</v>
      </c>
      <c r="P27">
        <v>12621.002819548872</v>
      </c>
      <c r="Q27">
        <v>0</v>
      </c>
      <c r="R27">
        <v>0</v>
      </c>
      <c r="S27">
        <v>0.5</v>
      </c>
      <c r="T27">
        <v>10426.045807453416</v>
      </c>
      <c r="U27">
        <v>2</v>
      </c>
      <c r="V27">
        <v>18913.728169014084</v>
      </c>
      <c r="W27" t="s">
        <v>1287</v>
      </c>
      <c r="X27">
        <v>59314.253533568903</v>
      </c>
      <c r="Y27">
        <v>9</v>
      </c>
      <c r="Z27">
        <v>134287.47</v>
      </c>
      <c r="AA27">
        <v>3</v>
      </c>
      <c r="AB27">
        <v>33021.509016393444</v>
      </c>
      <c r="AC27">
        <v>5</v>
      </c>
      <c r="AD27">
        <v>32263.823480118896</v>
      </c>
      <c r="AE27">
        <v>5</v>
      </c>
      <c r="AF27">
        <v>34127.74301495355</v>
      </c>
      <c r="AG27">
        <v>5</v>
      </c>
      <c r="AH27">
        <v>30519.879545454547</v>
      </c>
      <c r="AI27" t="s">
        <v>1287</v>
      </c>
      <c r="AJ27">
        <v>44882.175802139034</v>
      </c>
      <c r="AK27">
        <v>5</v>
      </c>
      <c r="AL27">
        <v>45285.792491007196</v>
      </c>
      <c r="AM27">
        <v>57.5</v>
      </c>
      <c r="AN27">
        <v>586451.84883701266</v>
      </c>
      <c r="AO27">
        <v>595490.99249199033</v>
      </c>
      <c r="AP27">
        <v>105920</v>
      </c>
      <c r="AQ27">
        <v>489570.99249199033</v>
      </c>
      <c r="AR27">
        <v>0</v>
      </c>
      <c r="AS27">
        <v>0</v>
      </c>
      <c r="AT27">
        <v>105920</v>
      </c>
      <c r="AU27">
        <v>0</v>
      </c>
      <c r="AW27">
        <v>0</v>
      </c>
      <c r="AX27" s="1">
        <v>105920</v>
      </c>
      <c r="AY27" s="1">
        <f t="shared" si="0"/>
        <v>40742.11</v>
      </c>
      <c r="AZ27" s="1">
        <f t="shared" si="1"/>
        <v>65842.509999999995</v>
      </c>
      <c r="BA27" s="1">
        <v>40488.06</v>
      </c>
      <c r="BB27" s="1">
        <v>65431.94</v>
      </c>
      <c r="BC27" s="131">
        <f t="shared" si="2"/>
        <v>105920</v>
      </c>
    </row>
    <row r="28" spans="1:55" x14ac:dyDescent="0.2">
      <c r="B28" t="s">
        <v>169</v>
      </c>
      <c r="C28" t="s">
        <v>23</v>
      </c>
      <c r="D28" t="s">
        <v>548</v>
      </c>
      <c r="E28">
        <v>10481</v>
      </c>
      <c r="F28">
        <v>59733.149915873029</v>
      </c>
      <c r="G28">
        <v>1</v>
      </c>
      <c r="H28">
        <v>8372.0367830423947</v>
      </c>
      <c r="I28" t="s">
        <v>1290</v>
      </c>
      <c r="J28">
        <v>24327.440217391304</v>
      </c>
      <c r="K28" t="s">
        <v>1288</v>
      </c>
      <c r="L28">
        <v>8477.744318181818</v>
      </c>
      <c r="M28" t="s">
        <v>1288</v>
      </c>
      <c r="N28">
        <v>10624.008702531646</v>
      </c>
      <c r="O28" t="s">
        <v>1288</v>
      </c>
      <c r="P28">
        <v>12621.002819548872</v>
      </c>
      <c r="Q28">
        <v>0</v>
      </c>
      <c r="R28">
        <v>0</v>
      </c>
      <c r="S28">
        <v>0</v>
      </c>
      <c r="T28">
        <v>0</v>
      </c>
      <c r="U28">
        <v>1</v>
      </c>
      <c r="V28">
        <v>9456.8640845070422</v>
      </c>
      <c r="W28" t="s">
        <v>1288</v>
      </c>
      <c r="X28">
        <v>11862.850706713782</v>
      </c>
      <c r="Y28">
        <v>12</v>
      </c>
      <c r="Z28">
        <v>179049.96</v>
      </c>
      <c r="AA28">
        <v>3</v>
      </c>
      <c r="AB28">
        <v>33021.509016393444</v>
      </c>
      <c r="AC28">
        <v>5</v>
      </c>
      <c r="AD28">
        <v>32263.823480118896</v>
      </c>
      <c r="AE28">
        <v>5</v>
      </c>
      <c r="AF28">
        <v>34127.74301495355</v>
      </c>
      <c r="AG28">
        <v>5</v>
      </c>
      <c r="AH28">
        <v>30519.879545454547</v>
      </c>
      <c r="AI28" t="s">
        <v>1287</v>
      </c>
      <c r="AJ28">
        <v>44882.175802139034</v>
      </c>
      <c r="AK28">
        <v>5</v>
      </c>
      <c r="AL28">
        <v>45285.792491007196</v>
      </c>
      <c r="AM28">
        <v>48</v>
      </c>
      <c r="AN28">
        <v>484892.83098198357</v>
      </c>
      <c r="AO28">
        <v>544625.98089785653</v>
      </c>
      <c r="AP28">
        <v>838480</v>
      </c>
      <c r="AQ28">
        <v>-293854.01910214347</v>
      </c>
      <c r="AR28">
        <v>48</v>
      </c>
      <c r="AS28">
        <v>55060.168106964309</v>
      </c>
      <c r="AT28">
        <v>599686.14900482085</v>
      </c>
      <c r="AU28">
        <v>-238793.85099517915</v>
      </c>
      <c r="AV28">
        <v>48</v>
      </c>
      <c r="AW28">
        <v>2868.5669424934658</v>
      </c>
      <c r="AX28" s="1">
        <v>602554.71594731428</v>
      </c>
      <c r="AY28" s="1">
        <f t="shared" si="0"/>
        <v>231772.56</v>
      </c>
      <c r="AZ28" s="1">
        <f t="shared" si="1"/>
        <v>374563.01</v>
      </c>
      <c r="BA28" s="1">
        <v>230327.32</v>
      </c>
      <c r="BB28" s="1">
        <v>372227.42</v>
      </c>
      <c r="BC28" s="131">
        <f t="shared" si="2"/>
        <v>602554.74</v>
      </c>
    </row>
    <row r="29" spans="1:55" x14ac:dyDescent="0.2">
      <c r="A29" t="s">
        <v>136</v>
      </c>
      <c r="B29" t="s">
        <v>170</v>
      </c>
      <c r="C29" t="s">
        <v>24</v>
      </c>
      <c r="D29" t="s">
        <v>548</v>
      </c>
      <c r="E29">
        <v>5861</v>
      </c>
      <c r="F29">
        <v>47668.748665243118</v>
      </c>
      <c r="G29">
        <v>4</v>
      </c>
      <c r="H29">
        <v>33488.147132169579</v>
      </c>
      <c r="I29" t="s">
        <v>1291</v>
      </c>
      <c r="J29">
        <v>48654.880434782608</v>
      </c>
      <c r="K29" t="s">
        <v>1291</v>
      </c>
      <c r="L29">
        <v>33910.977272727272</v>
      </c>
      <c r="M29" t="s">
        <v>1287</v>
      </c>
      <c r="N29">
        <v>53120.043512658231</v>
      </c>
      <c r="O29" t="s">
        <v>1288</v>
      </c>
      <c r="P29">
        <v>12621.002819548872</v>
      </c>
      <c r="Q29">
        <v>2.5</v>
      </c>
      <c r="R29">
        <v>45123.477822580644</v>
      </c>
      <c r="S29">
        <v>0</v>
      </c>
      <c r="T29">
        <v>0</v>
      </c>
      <c r="U29">
        <v>4</v>
      </c>
      <c r="V29">
        <v>37827.456338028169</v>
      </c>
      <c r="W29" t="s">
        <v>1288</v>
      </c>
      <c r="X29">
        <v>11862.850706713782</v>
      </c>
      <c r="Y29">
        <v>3</v>
      </c>
      <c r="Z29">
        <v>44762.49</v>
      </c>
      <c r="AA29">
        <v>15</v>
      </c>
      <c r="AB29">
        <v>165107.54508196723</v>
      </c>
      <c r="AC29">
        <v>5</v>
      </c>
      <c r="AD29">
        <v>32263.823480118896</v>
      </c>
      <c r="AE29">
        <v>5</v>
      </c>
      <c r="AF29">
        <v>34127.74301495355</v>
      </c>
      <c r="AG29">
        <v>5</v>
      </c>
      <c r="AH29">
        <v>30519.879545454547</v>
      </c>
      <c r="AI29" t="s">
        <v>1287</v>
      </c>
      <c r="AJ29">
        <v>44882.175802139034</v>
      </c>
      <c r="AK29">
        <v>5</v>
      </c>
      <c r="AL29">
        <v>45285.792491007196</v>
      </c>
      <c r="AM29">
        <v>68.5</v>
      </c>
      <c r="AN29">
        <v>673558.2854548496</v>
      </c>
      <c r="AO29">
        <v>721227.03412009275</v>
      </c>
      <c r="AP29">
        <v>468880</v>
      </c>
      <c r="AQ29">
        <v>252347.03412009275</v>
      </c>
      <c r="AR29">
        <v>0</v>
      </c>
      <c r="AS29">
        <v>0</v>
      </c>
      <c r="AT29">
        <v>468880</v>
      </c>
      <c r="AU29">
        <v>0</v>
      </c>
      <c r="AW29">
        <v>0</v>
      </c>
      <c r="AX29" s="1">
        <v>468880</v>
      </c>
      <c r="AY29" s="1">
        <f t="shared" si="0"/>
        <v>180354.6</v>
      </c>
      <c r="AZ29" s="1">
        <f t="shared" si="1"/>
        <v>291467.48</v>
      </c>
      <c r="BA29" s="1">
        <v>179229.99</v>
      </c>
      <c r="BB29" s="1">
        <v>289650.01</v>
      </c>
      <c r="BC29" s="131">
        <f t="shared" si="2"/>
        <v>468880</v>
      </c>
    </row>
    <row r="30" spans="1:55" x14ac:dyDescent="0.2">
      <c r="B30" t="s">
        <v>171</v>
      </c>
      <c r="C30" t="s">
        <v>25</v>
      </c>
      <c r="D30" t="s">
        <v>548</v>
      </c>
      <c r="E30">
        <v>142320</v>
      </c>
      <c r="F30">
        <v>980088.71205349534</v>
      </c>
      <c r="G30">
        <v>4</v>
      </c>
      <c r="H30">
        <v>33488.147132169579</v>
      </c>
      <c r="I30" t="s">
        <v>1287</v>
      </c>
      <c r="J30">
        <v>60818.600543478264</v>
      </c>
      <c r="K30" t="s">
        <v>1291</v>
      </c>
      <c r="L30">
        <v>33910.977272727272</v>
      </c>
      <c r="M30" t="s">
        <v>1291</v>
      </c>
      <c r="N30">
        <v>42496.034810126584</v>
      </c>
      <c r="O30" t="s">
        <v>1290</v>
      </c>
      <c r="P30">
        <v>25242.005639097744</v>
      </c>
      <c r="Q30">
        <v>0</v>
      </c>
      <c r="R30">
        <v>0</v>
      </c>
      <c r="S30">
        <v>0</v>
      </c>
      <c r="T30">
        <v>0</v>
      </c>
      <c r="U30">
        <v>4</v>
      </c>
      <c r="V30">
        <v>37827.456338028169</v>
      </c>
      <c r="W30" t="s">
        <v>1290</v>
      </c>
      <c r="X30">
        <v>23725.701413427563</v>
      </c>
      <c r="Y30">
        <v>3</v>
      </c>
      <c r="Z30">
        <v>44762.49</v>
      </c>
      <c r="AA30">
        <v>6</v>
      </c>
      <c r="AB30">
        <v>66043.018032786887</v>
      </c>
      <c r="AC30">
        <v>4.4782608695652177</v>
      </c>
      <c r="AD30">
        <v>28897.163638715188</v>
      </c>
      <c r="AE30">
        <v>4.5217391304347823</v>
      </c>
      <c r="AF30">
        <v>30863.350204827551</v>
      </c>
      <c r="AG30">
        <v>5</v>
      </c>
      <c r="AH30">
        <v>30519.879545454547</v>
      </c>
      <c r="AI30" t="s">
        <v>1287</v>
      </c>
      <c r="AJ30">
        <v>44882.175802139034</v>
      </c>
      <c r="AK30">
        <v>5</v>
      </c>
      <c r="AL30">
        <v>45285.792491007196</v>
      </c>
      <c r="AM30">
        <v>58</v>
      </c>
      <c r="AN30">
        <v>548762.79286398552</v>
      </c>
      <c r="AO30">
        <v>1528851.5049174808</v>
      </c>
      <c r="AP30">
        <v>11385600</v>
      </c>
      <c r="AQ30">
        <v>-9856748.4950825199</v>
      </c>
      <c r="AR30">
        <v>58</v>
      </c>
      <c r="AS30">
        <v>66531.036462581862</v>
      </c>
      <c r="AT30">
        <v>1595382.5413800627</v>
      </c>
      <c r="AU30">
        <v>-9790217.4586199373</v>
      </c>
      <c r="AV30">
        <v>58</v>
      </c>
      <c r="AW30">
        <v>3466.1850555129381</v>
      </c>
      <c r="AX30" s="1">
        <v>1598848.7264355756</v>
      </c>
      <c r="AY30" s="1">
        <f t="shared" si="0"/>
        <v>614996.87</v>
      </c>
      <c r="AZ30" s="1">
        <f t="shared" si="1"/>
        <v>993884.16000000003</v>
      </c>
      <c r="BA30" s="1">
        <v>611162</v>
      </c>
      <c r="BB30" s="1">
        <v>987686.72</v>
      </c>
      <c r="BC30" s="131">
        <f t="shared" si="2"/>
        <v>1598848.72</v>
      </c>
    </row>
    <row r="31" spans="1:55" x14ac:dyDescent="0.2">
      <c r="B31" t="s">
        <v>172</v>
      </c>
      <c r="C31" t="s">
        <v>26</v>
      </c>
      <c r="D31" t="s">
        <v>548</v>
      </c>
      <c r="E31">
        <v>86608</v>
      </c>
      <c r="F31">
        <v>680896.60210202006</v>
      </c>
      <c r="G31">
        <v>4</v>
      </c>
      <c r="H31">
        <v>33488.147132169579</v>
      </c>
      <c r="I31" t="s">
        <v>1290</v>
      </c>
      <c r="J31">
        <v>24327.440217391304</v>
      </c>
      <c r="K31" t="s">
        <v>1291</v>
      </c>
      <c r="L31">
        <v>33910.977272727272</v>
      </c>
      <c r="M31" t="s">
        <v>1289</v>
      </c>
      <c r="N31">
        <v>31872.026107594938</v>
      </c>
      <c r="O31" t="s">
        <v>1288</v>
      </c>
      <c r="P31">
        <v>12621.002819548872</v>
      </c>
      <c r="Q31">
        <v>0.5</v>
      </c>
      <c r="R31">
        <v>9024.6955645161288</v>
      </c>
      <c r="S31">
        <v>0</v>
      </c>
      <c r="T31">
        <v>0</v>
      </c>
      <c r="U31">
        <v>5</v>
      </c>
      <c r="V31">
        <v>47284.320422535209</v>
      </c>
      <c r="W31" t="s">
        <v>1287</v>
      </c>
      <c r="X31">
        <v>59314.253533568903</v>
      </c>
      <c r="Y31">
        <v>3</v>
      </c>
      <c r="Z31">
        <v>44762.49</v>
      </c>
      <c r="AA31">
        <v>15</v>
      </c>
      <c r="AB31">
        <v>165107.54508196723</v>
      </c>
      <c r="AC31">
        <v>4.2857142857142856</v>
      </c>
      <c r="AD31">
        <v>27654.705840101913</v>
      </c>
      <c r="AE31">
        <v>4.4285714285714288</v>
      </c>
      <c r="AF31">
        <v>30227.42952753029</v>
      </c>
      <c r="AG31">
        <v>5</v>
      </c>
      <c r="AH31">
        <v>30519.879545454547</v>
      </c>
      <c r="AI31" t="s">
        <v>1287</v>
      </c>
      <c r="AJ31">
        <v>44882.175802139034</v>
      </c>
      <c r="AK31">
        <v>5</v>
      </c>
      <c r="AL31">
        <v>45285.792491007196</v>
      </c>
      <c r="AM31">
        <v>66.214285714285722</v>
      </c>
      <c r="AN31">
        <v>640282.88135825249</v>
      </c>
      <c r="AO31">
        <v>1321179.4834602724</v>
      </c>
      <c r="AP31">
        <v>6928640</v>
      </c>
      <c r="AQ31">
        <v>-5607460.5165397273</v>
      </c>
      <c r="AR31">
        <v>66.214285714285722</v>
      </c>
      <c r="AS31">
        <v>75953.535468982023</v>
      </c>
      <c r="AT31">
        <v>1397133.0189292545</v>
      </c>
      <c r="AU31">
        <v>-5531506.9810707457</v>
      </c>
      <c r="AV31">
        <v>66.214285714285722</v>
      </c>
      <c r="AW31">
        <v>3957.0856483503626</v>
      </c>
      <c r="AX31" s="1">
        <v>1401090.1045776049</v>
      </c>
      <c r="AY31" s="1">
        <f t="shared" si="0"/>
        <v>538929.05000000005</v>
      </c>
      <c r="AZ31" s="1">
        <f t="shared" si="1"/>
        <v>870952.48</v>
      </c>
      <c r="BA31" s="1">
        <v>535568.51</v>
      </c>
      <c r="BB31" s="1">
        <v>865521.59</v>
      </c>
      <c r="BC31" s="131">
        <f t="shared" si="2"/>
        <v>1401090.1</v>
      </c>
    </row>
    <row r="32" spans="1:55" x14ac:dyDescent="0.2">
      <c r="B32" t="s">
        <v>173</v>
      </c>
      <c r="C32" t="s">
        <v>27</v>
      </c>
      <c r="D32" t="s">
        <v>548</v>
      </c>
      <c r="E32">
        <v>81538</v>
      </c>
      <c r="F32">
        <v>503425.09073502774</v>
      </c>
      <c r="G32">
        <v>2</v>
      </c>
      <c r="H32">
        <v>16744.073566084789</v>
      </c>
      <c r="I32" t="s">
        <v>1289</v>
      </c>
      <c r="J32">
        <v>36491.16032608696</v>
      </c>
      <c r="K32" t="s">
        <v>1290</v>
      </c>
      <c r="L32">
        <v>16955.488636363636</v>
      </c>
      <c r="M32" t="s">
        <v>1287</v>
      </c>
      <c r="N32">
        <v>53120.043512658231</v>
      </c>
      <c r="O32" t="s">
        <v>1288</v>
      </c>
      <c r="P32">
        <v>12621.002819548872</v>
      </c>
      <c r="Q32">
        <v>0.5</v>
      </c>
      <c r="R32">
        <v>9024.6955645161288</v>
      </c>
      <c r="S32">
        <v>0</v>
      </c>
      <c r="T32">
        <v>0</v>
      </c>
      <c r="U32">
        <v>4</v>
      </c>
      <c r="V32">
        <v>37827.456338028169</v>
      </c>
      <c r="W32" t="s">
        <v>1290</v>
      </c>
      <c r="X32">
        <v>23725.701413427563</v>
      </c>
      <c r="Y32">
        <v>6</v>
      </c>
      <c r="Z32">
        <v>89524.98</v>
      </c>
      <c r="AA32">
        <v>3</v>
      </c>
      <c r="AB32">
        <v>33021.509016393444</v>
      </c>
      <c r="AC32">
        <v>4</v>
      </c>
      <c r="AD32">
        <v>25811.058784095116</v>
      </c>
      <c r="AE32">
        <v>4.5</v>
      </c>
      <c r="AF32">
        <v>30714.968713458195</v>
      </c>
      <c r="AG32">
        <v>5</v>
      </c>
      <c r="AH32">
        <v>30519.879545454547</v>
      </c>
      <c r="AI32" t="s">
        <v>1287</v>
      </c>
      <c r="AJ32">
        <v>44882.175802139034</v>
      </c>
      <c r="AK32">
        <v>5</v>
      </c>
      <c r="AL32">
        <v>45285.792491007196</v>
      </c>
      <c r="AM32">
        <v>52</v>
      </c>
      <c r="AN32">
        <v>506269.98652926192</v>
      </c>
      <c r="AO32">
        <v>1009695.0772642895</v>
      </c>
      <c r="AP32">
        <v>6523040</v>
      </c>
      <c r="AQ32">
        <v>-5513344.9227357106</v>
      </c>
      <c r="AR32">
        <v>52</v>
      </c>
      <c r="AS32">
        <v>59648.515449211329</v>
      </c>
      <c r="AT32">
        <v>1069343.5927135008</v>
      </c>
      <c r="AU32">
        <v>-5453696.4072864987</v>
      </c>
      <c r="AV32">
        <v>52</v>
      </c>
      <c r="AW32">
        <v>3107.6141877012551</v>
      </c>
      <c r="AX32" s="1">
        <v>1072451.206901202</v>
      </c>
      <c r="AY32" s="1">
        <f t="shared" si="0"/>
        <v>412518.16</v>
      </c>
      <c r="AZ32" s="1">
        <f t="shared" si="1"/>
        <v>666662.36</v>
      </c>
      <c r="BA32" s="1">
        <v>409945.87</v>
      </c>
      <c r="BB32" s="1">
        <v>662505.34</v>
      </c>
      <c r="BC32" s="131">
        <f t="shared" si="2"/>
        <v>1072451.21</v>
      </c>
    </row>
    <row r="33" spans="2:55" x14ac:dyDescent="0.2">
      <c r="B33" t="s">
        <v>174</v>
      </c>
      <c r="C33" t="s">
        <v>28</v>
      </c>
      <c r="D33" t="s">
        <v>548</v>
      </c>
      <c r="E33">
        <v>45803</v>
      </c>
      <c r="F33">
        <v>238380.03604801433</v>
      </c>
      <c r="G33">
        <v>1</v>
      </c>
      <c r="H33">
        <v>8372.0367830423947</v>
      </c>
      <c r="I33" t="s">
        <v>1288</v>
      </c>
      <c r="J33">
        <v>12163.720108695652</v>
      </c>
      <c r="K33" t="s">
        <v>1288</v>
      </c>
      <c r="L33">
        <v>8477.744318181818</v>
      </c>
      <c r="M33" t="s">
        <v>1291</v>
      </c>
      <c r="N33">
        <v>42496.034810126584</v>
      </c>
      <c r="O33" t="s">
        <v>1288</v>
      </c>
      <c r="P33">
        <v>12621.002819548872</v>
      </c>
      <c r="Q33">
        <v>0.5</v>
      </c>
      <c r="R33">
        <v>9024.6955645161288</v>
      </c>
      <c r="S33">
        <v>0.5</v>
      </c>
      <c r="T33">
        <v>10426.045807453416</v>
      </c>
      <c r="U33">
        <v>4</v>
      </c>
      <c r="V33">
        <v>37827.456338028169</v>
      </c>
      <c r="W33" t="s">
        <v>1288</v>
      </c>
      <c r="X33">
        <v>11862.850706713782</v>
      </c>
      <c r="Y33">
        <v>3</v>
      </c>
      <c r="Z33">
        <v>44762.49</v>
      </c>
      <c r="AA33">
        <v>3</v>
      </c>
      <c r="AB33">
        <v>33021.509016393444</v>
      </c>
      <c r="AC33">
        <v>4.166666666666667</v>
      </c>
      <c r="AD33">
        <v>26886.51956676575</v>
      </c>
      <c r="AE33">
        <v>4.666666666666667</v>
      </c>
      <c r="AF33">
        <v>31852.560147289983</v>
      </c>
      <c r="AG33">
        <v>5</v>
      </c>
      <c r="AH33">
        <v>30519.879545454547</v>
      </c>
      <c r="AI33" t="s">
        <v>1287</v>
      </c>
      <c r="AJ33">
        <v>44882.175802139034</v>
      </c>
      <c r="AK33">
        <v>5</v>
      </c>
      <c r="AL33">
        <v>45285.792491007196</v>
      </c>
      <c r="AM33">
        <v>43.833333333333336</v>
      </c>
      <c r="AN33">
        <v>410482.51382535673</v>
      </c>
      <c r="AO33">
        <v>648862.54987337103</v>
      </c>
      <c r="AP33">
        <v>3664240</v>
      </c>
      <c r="AQ33">
        <v>-3015377.4501266289</v>
      </c>
      <c r="AR33">
        <v>43.833333333333336</v>
      </c>
      <c r="AS33">
        <v>50280.639625456992</v>
      </c>
      <c r="AT33">
        <v>699143.18949882803</v>
      </c>
      <c r="AU33">
        <v>-2965096.8105011722</v>
      </c>
      <c r="AV33">
        <v>43.833333333333336</v>
      </c>
      <c r="AW33">
        <v>2619.5593954020196</v>
      </c>
      <c r="AX33" s="1">
        <v>701762.74889423</v>
      </c>
      <c r="AY33" s="1">
        <f t="shared" si="0"/>
        <v>269932.90999999997</v>
      </c>
      <c r="AZ33" s="1">
        <f t="shared" si="1"/>
        <v>436233.19</v>
      </c>
      <c r="BA33" s="1">
        <v>268249.71999999997</v>
      </c>
      <c r="BB33" s="1">
        <v>433513.03</v>
      </c>
      <c r="BC33" s="131">
        <f t="shared" si="2"/>
        <v>701762.75</v>
      </c>
    </row>
    <row r="34" spans="2:55" x14ac:dyDescent="0.2">
      <c r="B34" t="s">
        <v>175</v>
      </c>
      <c r="C34" t="s">
        <v>29</v>
      </c>
      <c r="D34" t="s">
        <v>548</v>
      </c>
      <c r="E34">
        <v>32667</v>
      </c>
      <c r="F34">
        <v>247125.48230772847</v>
      </c>
      <c r="G34">
        <v>5</v>
      </c>
      <c r="H34">
        <v>41860.183915211972</v>
      </c>
      <c r="I34" t="s">
        <v>1290</v>
      </c>
      <c r="J34">
        <v>24327.440217391304</v>
      </c>
      <c r="K34" t="s">
        <v>1287</v>
      </c>
      <c r="L34">
        <v>42388.721590909088</v>
      </c>
      <c r="M34" t="s">
        <v>1290</v>
      </c>
      <c r="N34">
        <v>21248.017405063292</v>
      </c>
      <c r="O34" t="s">
        <v>1290</v>
      </c>
      <c r="P34">
        <v>25242.005639097744</v>
      </c>
      <c r="Q34">
        <v>0</v>
      </c>
      <c r="R34">
        <v>0</v>
      </c>
      <c r="S34">
        <v>0</v>
      </c>
      <c r="T34">
        <v>0</v>
      </c>
      <c r="U34">
        <v>2</v>
      </c>
      <c r="V34">
        <v>18913.728169014084</v>
      </c>
      <c r="W34" t="s">
        <v>1287</v>
      </c>
      <c r="X34">
        <v>59314.253533568903</v>
      </c>
      <c r="Y34">
        <v>3</v>
      </c>
      <c r="Z34">
        <v>44762.49</v>
      </c>
      <c r="AA34">
        <v>15</v>
      </c>
      <c r="AB34">
        <v>165107.54508196723</v>
      </c>
      <c r="AC34">
        <v>3.4285714285714284</v>
      </c>
      <c r="AD34">
        <v>22123.764672081528</v>
      </c>
      <c r="AE34">
        <v>4.2857142857142856</v>
      </c>
      <c r="AF34">
        <v>29252.351155674471</v>
      </c>
      <c r="AG34">
        <v>5</v>
      </c>
      <c r="AH34">
        <v>30519.879545454547</v>
      </c>
      <c r="AI34" t="s">
        <v>1287</v>
      </c>
      <c r="AJ34">
        <v>44882.175802139034</v>
      </c>
      <c r="AK34">
        <v>5</v>
      </c>
      <c r="AL34">
        <v>45285.792491007196</v>
      </c>
      <c r="AM34">
        <v>63.714285714285708</v>
      </c>
      <c r="AN34">
        <v>615228.34921858041</v>
      </c>
      <c r="AO34">
        <v>862353.8315263089</v>
      </c>
      <c r="AP34">
        <v>2613360</v>
      </c>
      <c r="AQ34">
        <v>-1751006.1684736912</v>
      </c>
      <c r="AR34">
        <v>63.714285714285708</v>
      </c>
      <c r="AS34">
        <v>73085.818380077617</v>
      </c>
      <c r="AT34">
        <v>935439.6499063865</v>
      </c>
      <c r="AU34">
        <v>-1677920.3500936134</v>
      </c>
      <c r="AV34">
        <v>63.714285714285708</v>
      </c>
      <c r="AW34">
        <v>3807.6811200954935</v>
      </c>
      <c r="AX34" s="1">
        <v>939247.33102648205</v>
      </c>
      <c r="AY34" s="1">
        <f t="shared" si="0"/>
        <v>361281.31</v>
      </c>
      <c r="AZ34" s="1">
        <f t="shared" si="1"/>
        <v>583859.52</v>
      </c>
      <c r="BA34" s="1">
        <v>359028.51</v>
      </c>
      <c r="BB34" s="1">
        <v>580218.81999999995</v>
      </c>
      <c r="BC34" s="131">
        <f t="shared" si="2"/>
        <v>939247.33</v>
      </c>
    </row>
    <row r="35" spans="2:55" x14ac:dyDescent="0.2">
      <c r="B35" t="s">
        <v>176</v>
      </c>
      <c r="C35" t="s">
        <v>30</v>
      </c>
      <c r="D35" t="s">
        <v>548</v>
      </c>
      <c r="E35">
        <v>28672</v>
      </c>
      <c r="F35">
        <v>183832.88652670549</v>
      </c>
      <c r="G35">
        <v>5</v>
      </c>
      <c r="H35">
        <v>41860.183915211972</v>
      </c>
      <c r="I35" t="s">
        <v>1290</v>
      </c>
      <c r="J35">
        <v>24327.440217391304</v>
      </c>
      <c r="K35" t="s">
        <v>1291</v>
      </c>
      <c r="L35">
        <v>33910.977272727272</v>
      </c>
      <c r="M35" t="s">
        <v>1288</v>
      </c>
      <c r="N35">
        <v>10624.008702531646</v>
      </c>
      <c r="O35" t="s">
        <v>1288</v>
      </c>
      <c r="P35">
        <v>12621.002819548872</v>
      </c>
      <c r="Q35">
        <v>0</v>
      </c>
      <c r="R35">
        <v>0</v>
      </c>
      <c r="S35">
        <v>0</v>
      </c>
      <c r="T35">
        <v>0</v>
      </c>
      <c r="U35">
        <v>2</v>
      </c>
      <c r="V35">
        <v>18913.728169014084</v>
      </c>
      <c r="W35" t="s">
        <v>1288</v>
      </c>
      <c r="X35">
        <v>11862.850706713782</v>
      </c>
      <c r="Y35">
        <v>3</v>
      </c>
      <c r="Z35">
        <v>44762.49</v>
      </c>
      <c r="AA35">
        <v>12</v>
      </c>
      <c r="AB35">
        <v>132086.03606557377</v>
      </c>
      <c r="AC35">
        <v>4</v>
      </c>
      <c r="AD35">
        <v>25811.058784095116</v>
      </c>
      <c r="AE35">
        <v>4</v>
      </c>
      <c r="AF35">
        <v>27302.194411962839</v>
      </c>
      <c r="AG35">
        <v>5</v>
      </c>
      <c r="AH35">
        <v>30519.879545454547</v>
      </c>
      <c r="AI35" t="s">
        <v>1287</v>
      </c>
      <c r="AJ35">
        <v>44882.175802139034</v>
      </c>
      <c r="AK35">
        <v>5</v>
      </c>
      <c r="AL35">
        <v>45285.792491007196</v>
      </c>
      <c r="AM35">
        <v>54</v>
      </c>
      <c r="AN35">
        <v>504769.81890337146</v>
      </c>
      <c r="AO35">
        <v>688602.70543007692</v>
      </c>
      <c r="AP35">
        <v>2293760</v>
      </c>
      <c r="AQ35">
        <v>-1605157.2945699231</v>
      </c>
      <c r="AR35">
        <v>54</v>
      </c>
      <c r="AS35">
        <v>61942.68912033485</v>
      </c>
      <c r="AT35">
        <v>750545.39455041173</v>
      </c>
      <c r="AU35">
        <v>-1543214.6054495883</v>
      </c>
      <c r="AV35">
        <v>54</v>
      </c>
      <c r="AW35">
        <v>3227.1378103051493</v>
      </c>
      <c r="AX35" s="1">
        <v>753772.53236071684</v>
      </c>
      <c r="AY35" s="1">
        <f t="shared" si="0"/>
        <v>289938.46000000002</v>
      </c>
      <c r="AZ35" s="1">
        <f t="shared" si="1"/>
        <v>468563.77</v>
      </c>
      <c r="BA35" s="1">
        <v>288130.53000000003</v>
      </c>
      <c r="BB35" s="1">
        <v>465642</v>
      </c>
      <c r="BC35" s="131">
        <f t="shared" si="2"/>
        <v>753772.53</v>
      </c>
    </row>
    <row r="36" spans="2:55" x14ac:dyDescent="0.2">
      <c r="B36" t="s">
        <v>177</v>
      </c>
      <c r="C36" t="s">
        <v>31</v>
      </c>
      <c r="D36" t="s">
        <v>548</v>
      </c>
      <c r="E36">
        <v>59433</v>
      </c>
      <c r="F36">
        <v>436728.76459766604</v>
      </c>
      <c r="G36">
        <v>3</v>
      </c>
      <c r="H36">
        <v>25116.110349127182</v>
      </c>
      <c r="I36" t="s">
        <v>1288</v>
      </c>
      <c r="J36">
        <v>12163.720108695652</v>
      </c>
      <c r="K36" t="s">
        <v>1289</v>
      </c>
      <c r="L36">
        <v>25433.232954545456</v>
      </c>
      <c r="M36" t="s">
        <v>1289</v>
      </c>
      <c r="N36">
        <v>31872.026107594938</v>
      </c>
      <c r="O36" t="s">
        <v>1290</v>
      </c>
      <c r="P36">
        <v>25242.005639097744</v>
      </c>
      <c r="Q36">
        <v>0.5</v>
      </c>
      <c r="R36">
        <v>9024.6955645161288</v>
      </c>
      <c r="S36">
        <v>1.5</v>
      </c>
      <c r="T36">
        <v>31278.137422360247</v>
      </c>
      <c r="U36">
        <v>5</v>
      </c>
      <c r="V36">
        <v>47284.320422535209</v>
      </c>
      <c r="W36" t="s">
        <v>1288</v>
      </c>
      <c r="X36">
        <v>11862.850706713782</v>
      </c>
      <c r="Y36">
        <v>6</v>
      </c>
      <c r="Z36">
        <v>89524.98</v>
      </c>
      <c r="AA36">
        <v>12</v>
      </c>
      <c r="AB36">
        <v>132086.03606557377</v>
      </c>
      <c r="AC36">
        <v>5</v>
      </c>
      <c r="AD36">
        <v>32263.823480118896</v>
      </c>
      <c r="AE36">
        <v>3.8888888888888888</v>
      </c>
      <c r="AF36">
        <v>26543.80012274165</v>
      </c>
      <c r="AG36">
        <v>5</v>
      </c>
      <c r="AH36">
        <v>30519.879545454547</v>
      </c>
      <c r="AI36" t="s">
        <v>1287</v>
      </c>
      <c r="AJ36">
        <v>44882.175802139034</v>
      </c>
      <c r="AK36">
        <v>5</v>
      </c>
      <c r="AL36">
        <v>45285.792491007196</v>
      </c>
      <c r="AM36">
        <v>61.888888888888886</v>
      </c>
      <c r="AN36">
        <v>620383.58678222145</v>
      </c>
      <c r="AO36">
        <v>1057112.3513798874</v>
      </c>
      <c r="AP36">
        <v>4754640</v>
      </c>
      <c r="AQ36">
        <v>-3697527.6486201128</v>
      </c>
      <c r="AR36">
        <v>61.888888888888886</v>
      </c>
      <c r="AS36">
        <v>70991.929711988691</v>
      </c>
      <c r="AT36">
        <v>1128104.2810918761</v>
      </c>
      <c r="AU36">
        <v>-3626535.7189081237</v>
      </c>
      <c r="AV36">
        <v>61.888888888888886</v>
      </c>
      <c r="AW36">
        <v>3698.592099464955</v>
      </c>
      <c r="AX36" s="1">
        <v>1131802.8731913411</v>
      </c>
      <c r="AY36" s="1">
        <f t="shared" si="0"/>
        <v>435347.76</v>
      </c>
      <c r="AZ36" s="1">
        <f t="shared" si="1"/>
        <v>703556.84</v>
      </c>
      <c r="BA36" s="1">
        <v>432633.12</v>
      </c>
      <c r="BB36" s="1">
        <v>699169.75</v>
      </c>
      <c r="BC36" s="131">
        <f t="shared" si="2"/>
        <v>1131802.8700000001</v>
      </c>
    </row>
    <row r="37" spans="2:55" x14ac:dyDescent="0.2">
      <c r="B37" t="s">
        <v>178</v>
      </c>
      <c r="C37" t="s">
        <v>32</v>
      </c>
      <c r="D37" t="s">
        <v>548</v>
      </c>
      <c r="E37">
        <v>22963</v>
      </c>
      <c r="F37">
        <v>155953.85457582094</v>
      </c>
      <c r="G37">
        <v>4</v>
      </c>
      <c r="H37">
        <v>33488.147132169579</v>
      </c>
      <c r="I37" t="s">
        <v>1290</v>
      </c>
      <c r="J37">
        <v>24327.440217391304</v>
      </c>
      <c r="K37" t="s">
        <v>1291</v>
      </c>
      <c r="L37">
        <v>33910.977272727272</v>
      </c>
      <c r="M37" t="s">
        <v>1288</v>
      </c>
      <c r="N37">
        <v>10624.008702531646</v>
      </c>
      <c r="O37" t="s">
        <v>1288</v>
      </c>
      <c r="P37">
        <v>12621.002819548872</v>
      </c>
      <c r="Q37">
        <v>0.5</v>
      </c>
      <c r="R37">
        <v>9024.6955645161288</v>
      </c>
      <c r="S37">
        <v>0.5</v>
      </c>
      <c r="T37">
        <v>10426.045807453416</v>
      </c>
      <c r="U37">
        <v>4</v>
      </c>
      <c r="V37">
        <v>37827.456338028169</v>
      </c>
      <c r="W37" t="s">
        <v>1291</v>
      </c>
      <c r="X37">
        <v>47451.402826855126</v>
      </c>
      <c r="Y37">
        <v>3</v>
      </c>
      <c r="Z37">
        <v>44762.49</v>
      </c>
      <c r="AA37">
        <v>12</v>
      </c>
      <c r="AB37">
        <v>132086.03606557377</v>
      </c>
      <c r="AC37">
        <v>3</v>
      </c>
      <c r="AD37">
        <v>19358.294088071336</v>
      </c>
      <c r="AE37">
        <v>3.2</v>
      </c>
      <c r="AF37">
        <v>21841.755529570273</v>
      </c>
      <c r="AG37">
        <v>5</v>
      </c>
      <c r="AH37">
        <v>30519.879545454547</v>
      </c>
      <c r="AI37" t="s">
        <v>1287</v>
      </c>
      <c r="AJ37">
        <v>44882.175802139034</v>
      </c>
      <c r="AK37">
        <v>5</v>
      </c>
      <c r="AL37">
        <v>45285.792491007196</v>
      </c>
      <c r="AM37">
        <v>57.2</v>
      </c>
      <c r="AN37">
        <v>558437.60020303761</v>
      </c>
      <c r="AO37">
        <v>714391.45477885858</v>
      </c>
      <c r="AP37">
        <v>1837040</v>
      </c>
      <c r="AQ37">
        <v>-1122648.5452211415</v>
      </c>
      <c r="AR37">
        <v>57.2</v>
      </c>
      <c r="AS37">
        <v>65613.366994132462</v>
      </c>
      <c r="AT37">
        <v>780004.82177299098</v>
      </c>
      <c r="AU37">
        <v>-1057035.178227009</v>
      </c>
      <c r="AV37">
        <v>57.2</v>
      </c>
      <c r="AW37">
        <v>3418.3756064713803</v>
      </c>
      <c r="AX37" s="1">
        <v>783423.1973794623</v>
      </c>
      <c r="AY37" s="1">
        <f t="shared" si="0"/>
        <v>301343.59000000003</v>
      </c>
      <c r="AZ37" s="1">
        <f t="shared" si="1"/>
        <v>486995.36</v>
      </c>
      <c r="BA37" s="1">
        <v>299464.53999999998</v>
      </c>
      <c r="BB37" s="1">
        <v>483958.66</v>
      </c>
      <c r="BC37" s="131">
        <f t="shared" si="2"/>
        <v>783423.2</v>
      </c>
    </row>
    <row r="38" spans="2:55" x14ac:dyDescent="0.2">
      <c r="B38" t="s">
        <v>179</v>
      </c>
      <c r="C38" t="s">
        <v>33</v>
      </c>
      <c r="D38" t="s">
        <v>549</v>
      </c>
      <c r="E38">
        <v>27804</v>
      </c>
      <c r="F38">
        <v>226135.79387278957</v>
      </c>
      <c r="G38">
        <v>1</v>
      </c>
      <c r="H38">
        <v>8372.0367830423947</v>
      </c>
      <c r="I38" t="s">
        <v>1287</v>
      </c>
      <c r="J38">
        <v>60818.600543478264</v>
      </c>
      <c r="K38" t="s">
        <v>1288</v>
      </c>
      <c r="L38">
        <v>8477.744318181818</v>
      </c>
      <c r="M38" t="s">
        <v>1287</v>
      </c>
      <c r="N38">
        <v>53120.043512658231</v>
      </c>
      <c r="O38" t="s">
        <v>1288</v>
      </c>
      <c r="P38">
        <v>12621.002819548872</v>
      </c>
      <c r="Q38">
        <v>0</v>
      </c>
      <c r="R38">
        <v>0</v>
      </c>
      <c r="S38">
        <v>0.5</v>
      </c>
      <c r="T38">
        <v>10426.045807453416</v>
      </c>
      <c r="U38">
        <v>4</v>
      </c>
      <c r="V38">
        <v>37827.456338028169</v>
      </c>
      <c r="W38" t="s">
        <v>1290</v>
      </c>
      <c r="X38">
        <v>23725.701413427563</v>
      </c>
      <c r="Y38">
        <v>15</v>
      </c>
      <c r="Z38">
        <v>223812.45</v>
      </c>
      <c r="AA38">
        <v>9</v>
      </c>
      <c r="AB38">
        <v>99064.527049180324</v>
      </c>
      <c r="AC38">
        <v>5</v>
      </c>
      <c r="AD38">
        <v>32263.823480118896</v>
      </c>
      <c r="AE38">
        <v>5</v>
      </c>
      <c r="AF38">
        <v>34127.74301495355</v>
      </c>
      <c r="AG38">
        <v>5</v>
      </c>
      <c r="AH38">
        <v>30519.879545454547</v>
      </c>
      <c r="AI38" t="s">
        <v>1287</v>
      </c>
      <c r="AJ38">
        <v>44882.175802139034</v>
      </c>
      <c r="AK38">
        <v>5</v>
      </c>
      <c r="AL38">
        <v>45285.792491007196</v>
      </c>
      <c r="AM38">
        <v>68.5</v>
      </c>
      <c r="AN38">
        <v>725345.0229186723</v>
      </c>
      <c r="AO38">
        <v>951480.81679146178</v>
      </c>
      <c r="AP38">
        <v>2224320</v>
      </c>
      <c r="AQ38">
        <v>-1272839.1832085382</v>
      </c>
      <c r="AR38">
        <v>68.5</v>
      </c>
      <c r="AS38">
        <v>78575.448235980308</v>
      </c>
      <c r="AT38">
        <v>1030056.2650274421</v>
      </c>
      <c r="AU38">
        <v>-1194263.734972558</v>
      </c>
      <c r="AV38">
        <v>68.5</v>
      </c>
      <c r="AW38">
        <v>4093.6840741833839</v>
      </c>
      <c r="AX38" s="1">
        <v>1034149.9491016255</v>
      </c>
      <c r="AY38" s="1">
        <f t="shared" ref="AY38:AY69" si="3">ROUND(AX38*$AY$2/$AX$117,2)</f>
        <v>397785.59</v>
      </c>
      <c r="AZ38" s="1">
        <f t="shared" ref="AZ38:AZ69" si="4">ROUND(AX38*$AZ$2/$AX$117,2)</f>
        <v>642853.35</v>
      </c>
      <c r="BA38" s="1">
        <v>395305.16</v>
      </c>
      <c r="BB38" s="1">
        <v>638844.79</v>
      </c>
      <c r="BC38" s="131">
        <f t="shared" si="2"/>
        <v>1034149.95</v>
      </c>
    </row>
    <row r="39" spans="2:55" x14ac:dyDescent="0.2">
      <c r="B39" t="s">
        <v>180</v>
      </c>
      <c r="C39" t="s">
        <v>34</v>
      </c>
      <c r="D39" t="s">
        <v>549</v>
      </c>
      <c r="E39">
        <v>19127</v>
      </c>
      <c r="F39">
        <v>137395.87405319678</v>
      </c>
      <c r="G39">
        <v>1</v>
      </c>
      <c r="H39">
        <v>8372.0367830423947</v>
      </c>
      <c r="I39" t="s">
        <v>1288</v>
      </c>
      <c r="J39">
        <v>12163.720108695652</v>
      </c>
      <c r="K39" t="s">
        <v>1288</v>
      </c>
      <c r="L39">
        <v>8477.744318181818</v>
      </c>
      <c r="M39" t="s">
        <v>1287</v>
      </c>
      <c r="N39">
        <v>53120.043512658231</v>
      </c>
      <c r="O39" t="s">
        <v>1287</v>
      </c>
      <c r="P39">
        <v>63105.014097744359</v>
      </c>
      <c r="Q39">
        <v>0</v>
      </c>
      <c r="R39">
        <v>0</v>
      </c>
      <c r="S39">
        <v>1.5</v>
      </c>
      <c r="T39">
        <v>31278.137422360247</v>
      </c>
      <c r="U39">
        <v>2</v>
      </c>
      <c r="V39">
        <v>18913.728169014084</v>
      </c>
      <c r="W39" t="s">
        <v>1288</v>
      </c>
      <c r="X39">
        <v>11862.850706713782</v>
      </c>
      <c r="Y39">
        <v>15</v>
      </c>
      <c r="Z39">
        <v>223812.45</v>
      </c>
      <c r="AA39">
        <v>3</v>
      </c>
      <c r="AB39">
        <v>33021.509016393444</v>
      </c>
      <c r="AC39">
        <v>5</v>
      </c>
      <c r="AD39">
        <v>32263.823480118896</v>
      </c>
      <c r="AE39">
        <v>5</v>
      </c>
      <c r="AF39">
        <v>34127.74301495355</v>
      </c>
      <c r="AG39">
        <v>5</v>
      </c>
      <c r="AH39">
        <v>30519.879545454547</v>
      </c>
      <c r="AI39" t="s">
        <v>1287</v>
      </c>
      <c r="AJ39">
        <v>44882.175802139034</v>
      </c>
      <c r="AK39">
        <v>5</v>
      </c>
      <c r="AL39">
        <v>45285.792491007196</v>
      </c>
      <c r="AM39">
        <v>60.5</v>
      </c>
      <c r="AN39">
        <v>651206.64846847719</v>
      </c>
      <c r="AO39">
        <v>788602.52252167405</v>
      </c>
      <c r="AP39">
        <v>1530160</v>
      </c>
      <c r="AQ39">
        <v>-741557.47747832595</v>
      </c>
      <c r="AR39">
        <v>60.5</v>
      </c>
      <c r="AS39">
        <v>69398.753551486254</v>
      </c>
      <c r="AT39">
        <v>858001.27607316035</v>
      </c>
      <c r="AU39">
        <v>-672158.72392683965</v>
      </c>
      <c r="AV39">
        <v>60.5</v>
      </c>
      <c r="AW39">
        <v>3615.5895837678058</v>
      </c>
      <c r="AX39" s="1">
        <v>861616.86565692816</v>
      </c>
      <c r="AY39" s="1">
        <f t="shared" si="3"/>
        <v>331420.77</v>
      </c>
      <c r="AZ39" s="1">
        <f t="shared" si="4"/>
        <v>535602.49</v>
      </c>
      <c r="BA39" s="1">
        <v>329354.17</v>
      </c>
      <c r="BB39" s="1">
        <v>532262.69999999995</v>
      </c>
      <c r="BC39" s="131">
        <f t="shared" si="2"/>
        <v>861616.86999999988</v>
      </c>
    </row>
    <row r="40" spans="2:55" x14ac:dyDescent="0.2">
      <c r="B40" t="s">
        <v>181</v>
      </c>
      <c r="C40" t="s">
        <v>35</v>
      </c>
      <c r="D40" t="s">
        <v>550</v>
      </c>
      <c r="E40">
        <v>11533</v>
      </c>
      <c r="F40">
        <v>97908.363716791297</v>
      </c>
      <c r="G40">
        <v>5</v>
      </c>
      <c r="H40">
        <v>41860.183915211972</v>
      </c>
      <c r="I40" t="s">
        <v>1288</v>
      </c>
      <c r="J40">
        <v>12163.720108695652</v>
      </c>
      <c r="K40" t="s">
        <v>1287</v>
      </c>
      <c r="L40">
        <v>42388.721590909088</v>
      </c>
      <c r="M40" t="s">
        <v>1287</v>
      </c>
      <c r="N40">
        <v>53120.043512658231</v>
      </c>
      <c r="O40" t="s">
        <v>1290</v>
      </c>
      <c r="P40">
        <v>25242.005639097744</v>
      </c>
      <c r="Q40">
        <v>1.5</v>
      </c>
      <c r="R40">
        <v>27074.086693548386</v>
      </c>
      <c r="S40">
        <v>0</v>
      </c>
      <c r="T40">
        <v>0</v>
      </c>
      <c r="U40">
        <v>4</v>
      </c>
      <c r="V40">
        <v>37827.456338028169</v>
      </c>
      <c r="W40" t="s">
        <v>1287</v>
      </c>
      <c r="X40">
        <v>59314.253533568903</v>
      </c>
      <c r="Y40">
        <v>12</v>
      </c>
      <c r="Z40">
        <v>179049.96</v>
      </c>
      <c r="AA40">
        <v>6</v>
      </c>
      <c r="AB40">
        <v>66043.018032786887</v>
      </c>
      <c r="AC40">
        <v>5</v>
      </c>
      <c r="AD40">
        <v>32263.823480118896</v>
      </c>
      <c r="AE40">
        <v>5</v>
      </c>
      <c r="AF40">
        <v>34127.74301495355</v>
      </c>
      <c r="AG40">
        <v>5</v>
      </c>
      <c r="AH40">
        <v>30519.879545454547</v>
      </c>
      <c r="AI40" t="s">
        <v>1287</v>
      </c>
      <c r="AJ40">
        <v>44882.175802139034</v>
      </c>
      <c r="AK40">
        <v>5</v>
      </c>
      <c r="AL40">
        <v>45285.792491007196</v>
      </c>
      <c r="AM40">
        <v>71.5</v>
      </c>
      <c r="AN40">
        <v>731162.8636981782</v>
      </c>
      <c r="AO40">
        <v>829071.22741496947</v>
      </c>
      <c r="AP40">
        <v>922640</v>
      </c>
      <c r="AQ40">
        <v>-93568.772585030529</v>
      </c>
      <c r="AR40">
        <v>71.5</v>
      </c>
      <c r="AS40">
        <v>82016.708742665578</v>
      </c>
      <c r="AT40">
        <v>911087.93615763506</v>
      </c>
      <c r="AU40">
        <v>-11552.063842364936</v>
      </c>
      <c r="AV40">
        <v>71.5</v>
      </c>
      <c r="AW40">
        <v>4272.9695080892261</v>
      </c>
      <c r="AX40" s="1">
        <v>915360.90566572431</v>
      </c>
      <c r="AY40" s="1">
        <f t="shared" si="3"/>
        <v>352093.4</v>
      </c>
      <c r="AZ40" s="1">
        <f t="shared" si="4"/>
        <v>569011.12</v>
      </c>
      <c r="BA40" s="1">
        <v>349897.9</v>
      </c>
      <c r="BB40" s="1">
        <v>565463.01</v>
      </c>
      <c r="BC40" s="131">
        <f t="shared" si="2"/>
        <v>915360.91</v>
      </c>
    </row>
    <row r="41" spans="2:55" x14ac:dyDescent="0.2">
      <c r="B41" t="s">
        <v>182</v>
      </c>
      <c r="C41" t="s">
        <v>36</v>
      </c>
      <c r="D41" t="s">
        <v>550</v>
      </c>
      <c r="E41">
        <v>11253</v>
      </c>
      <c r="F41">
        <v>93527.17520639002</v>
      </c>
      <c r="G41">
        <v>5</v>
      </c>
      <c r="H41">
        <v>41860.183915211972</v>
      </c>
      <c r="I41" t="s">
        <v>1288</v>
      </c>
      <c r="J41">
        <v>12163.720108695652</v>
      </c>
      <c r="K41" t="s">
        <v>1287</v>
      </c>
      <c r="L41">
        <v>42388.721590909088</v>
      </c>
      <c r="M41" t="s">
        <v>1289</v>
      </c>
      <c r="N41">
        <v>31872.026107594938</v>
      </c>
      <c r="O41" t="s">
        <v>1287</v>
      </c>
      <c r="P41">
        <v>63105.014097744359</v>
      </c>
      <c r="Q41">
        <v>2.5</v>
      </c>
      <c r="R41">
        <v>45123.477822580644</v>
      </c>
      <c r="S41">
        <v>2.5</v>
      </c>
      <c r="T41">
        <v>52130.229037267083</v>
      </c>
      <c r="U41">
        <v>2</v>
      </c>
      <c r="V41">
        <v>18913.728169014084</v>
      </c>
      <c r="W41" t="s">
        <v>1291</v>
      </c>
      <c r="X41">
        <v>47451.402826855126</v>
      </c>
      <c r="Y41">
        <v>12</v>
      </c>
      <c r="Z41">
        <v>179049.96</v>
      </c>
      <c r="AA41">
        <v>3</v>
      </c>
      <c r="AB41">
        <v>33021.509016393444</v>
      </c>
      <c r="AC41">
        <v>5</v>
      </c>
      <c r="AD41">
        <v>32263.823480118896</v>
      </c>
      <c r="AE41">
        <v>5</v>
      </c>
      <c r="AF41">
        <v>34127.74301495355</v>
      </c>
      <c r="AG41">
        <v>5</v>
      </c>
      <c r="AH41">
        <v>30519.879545454547</v>
      </c>
      <c r="AI41" t="s">
        <v>1287</v>
      </c>
      <c r="AJ41">
        <v>44882.175802139034</v>
      </c>
      <c r="AK41">
        <v>5</v>
      </c>
      <c r="AL41">
        <v>45285.792491007196</v>
      </c>
      <c r="AM41">
        <v>70</v>
      </c>
      <c r="AN41">
        <v>754159.38702593965</v>
      </c>
      <c r="AO41">
        <v>847686.56223232963</v>
      </c>
      <c r="AP41">
        <v>900240</v>
      </c>
      <c r="AQ41">
        <v>-52553.437767670373</v>
      </c>
      <c r="AR41">
        <v>70</v>
      </c>
      <c r="AS41">
        <v>80296.078489322943</v>
      </c>
      <c r="AT41">
        <v>927982.64072165254</v>
      </c>
      <c r="AU41">
        <v>27742.64072165254</v>
      </c>
      <c r="AW41">
        <v>0</v>
      </c>
      <c r="AX41" s="1">
        <v>900240</v>
      </c>
      <c r="AY41" s="1">
        <f t="shared" si="3"/>
        <v>346277.15</v>
      </c>
      <c r="AZ41" s="1">
        <f t="shared" si="4"/>
        <v>559611.59</v>
      </c>
      <c r="BA41" s="1">
        <v>344117.91</v>
      </c>
      <c r="BB41" s="1">
        <v>556122.09</v>
      </c>
      <c r="BC41" s="131">
        <f t="shared" si="2"/>
        <v>900240</v>
      </c>
    </row>
    <row r="42" spans="2:55" x14ac:dyDescent="0.2">
      <c r="B42" t="s">
        <v>183</v>
      </c>
      <c r="C42" t="s">
        <v>37</v>
      </c>
      <c r="D42" t="s">
        <v>550</v>
      </c>
      <c r="E42">
        <v>9398</v>
      </c>
      <c r="F42">
        <v>75877.988975760658</v>
      </c>
      <c r="G42">
        <v>5</v>
      </c>
      <c r="H42">
        <v>41860.183915211972</v>
      </c>
      <c r="I42" t="s">
        <v>1290</v>
      </c>
      <c r="J42">
        <v>24327.440217391304</v>
      </c>
      <c r="K42" t="s">
        <v>1287</v>
      </c>
      <c r="L42">
        <v>42388.721590909088</v>
      </c>
      <c r="M42" t="s">
        <v>1287</v>
      </c>
      <c r="N42">
        <v>53120.043512658231</v>
      </c>
      <c r="O42" t="s">
        <v>1288</v>
      </c>
      <c r="P42">
        <v>12621.002819548872</v>
      </c>
      <c r="Q42">
        <v>0</v>
      </c>
      <c r="R42">
        <v>0</v>
      </c>
      <c r="S42">
        <v>0</v>
      </c>
      <c r="T42">
        <v>0</v>
      </c>
      <c r="U42">
        <v>5</v>
      </c>
      <c r="V42">
        <v>47284.320422535209</v>
      </c>
      <c r="W42" t="s">
        <v>1287</v>
      </c>
      <c r="X42">
        <v>59314.253533568903</v>
      </c>
      <c r="Y42">
        <v>6</v>
      </c>
      <c r="Z42">
        <v>89524.98</v>
      </c>
      <c r="AA42">
        <v>9</v>
      </c>
      <c r="AB42">
        <v>99064.527049180324</v>
      </c>
      <c r="AC42">
        <v>5</v>
      </c>
      <c r="AD42">
        <v>32263.823480118896</v>
      </c>
      <c r="AE42">
        <v>5</v>
      </c>
      <c r="AF42">
        <v>34127.74301495355</v>
      </c>
      <c r="AG42">
        <v>5</v>
      </c>
      <c r="AH42">
        <v>30519.879545454547</v>
      </c>
      <c r="AI42" t="s">
        <v>1287</v>
      </c>
      <c r="AJ42">
        <v>44882.175802139034</v>
      </c>
      <c r="AK42">
        <v>5</v>
      </c>
      <c r="AL42">
        <v>45285.792491007196</v>
      </c>
      <c r="AM42">
        <v>68</v>
      </c>
      <c r="AN42">
        <v>656584.88739467715</v>
      </c>
      <c r="AO42">
        <v>732462.87637043779</v>
      </c>
      <c r="AP42">
        <v>751840</v>
      </c>
      <c r="AQ42">
        <v>-19377.123629562207</v>
      </c>
      <c r="AR42">
        <v>68</v>
      </c>
      <c r="AS42">
        <v>78001.904818199429</v>
      </c>
      <c r="AT42">
        <v>810464.78118863725</v>
      </c>
      <c r="AU42">
        <v>58624.781188637251</v>
      </c>
      <c r="AW42">
        <v>0</v>
      </c>
      <c r="AX42" s="1">
        <v>751840</v>
      </c>
      <c r="AY42" s="1">
        <f t="shared" si="3"/>
        <v>289195.12</v>
      </c>
      <c r="AZ42" s="1">
        <f t="shared" si="4"/>
        <v>467362.46</v>
      </c>
      <c r="BA42" s="1">
        <v>287391.82</v>
      </c>
      <c r="BB42" s="1">
        <v>464448.18</v>
      </c>
      <c r="BC42" s="131">
        <f t="shared" si="2"/>
        <v>751840</v>
      </c>
    </row>
    <row r="43" spans="2:55" x14ac:dyDescent="0.2">
      <c r="B43" t="s">
        <v>184</v>
      </c>
      <c r="C43" t="s">
        <v>38</v>
      </c>
      <c r="D43" t="s">
        <v>550</v>
      </c>
      <c r="E43">
        <v>9813</v>
      </c>
      <c r="F43">
        <v>104861.42784403838</v>
      </c>
      <c r="G43">
        <v>5</v>
      </c>
      <c r="H43">
        <v>41860.183915211972</v>
      </c>
      <c r="I43" t="s">
        <v>1287</v>
      </c>
      <c r="J43">
        <v>60818.600543478264</v>
      </c>
      <c r="K43" t="s">
        <v>1287</v>
      </c>
      <c r="L43">
        <v>42388.721590909088</v>
      </c>
      <c r="M43" t="s">
        <v>1287</v>
      </c>
      <c r="N43">
        <v>53120.043512658231</v>
      </c>
      <c r="O43" t="s">
        <v>1287</v>
      </c>
      <c r="P43">
        <v>63105.014097744359</v>
      </c>
      <c r="Q43">
        <v>0</v>
      </c>
      <c r="R43">
        <v>0</v>
      </c>
      <c r="S43">
        <v>0</v>
      </c>
      <c r="T43">
        <v>0</v>
      </c>
      <c r="U43">
        <v>5</v>
      </c>
      <c r="V43">
        <v>47284.320422535209</v>
      </c>
      <c r="W43" t="s">
        <v>1287</v>
      </c>
      <c r="X43">
        <v>59314.253533568903</v>
      </c>
      <c r="Y43">
        <v>15</v>
      </c>
      <c r="Z43">
        <v>223812.45</v>
      </c>
      <c r="AA43">
        <v>15</v>
      </c>
      <c r="AB43">
        <v>165107.54508196723</v>
      </c>
      <c r="AC43">
        <v>5</v>
      </c>
      <c r="AD43">
        <v>32263.823480118896</v>
      </c>
      <c r="AE43">
        <v>5</v>
      </c>
      <c r="AF43">
        <v>34127.74301495355</v>
      </c>
      <c r="AG43">
        <v>5</v>
      </c>
      <c r="AH43">
        <v>30519.879545454547</v>
      </c>
      <c r="AI43" t="s">
        <v>1287</v>
      </c>
      <c r="AJ43">
        <v>44882.175802139034</v>
      </c>
      <c r="AK43">
        <v>5</v>
      </c>
      <c r="AL43">
        <v>45285.792491007196</v>
      </c>
      <c r="AM43">
        <v>90</v>
      </c>
      <c r="AN43">
        <v>943890.54703174648</v>
      </c>
      <c r="AO43">
        <v>1048751.9748757849</v>
      </c>
      <c r="AP43">
        <v>785040</v>
      </c>
      <c r="AQ43">
        <v>263711.97487578494</v>
      </c>
      <c r="AR43">
        <v>0</v>
      </c>
      <c r="AS43">
        <v>0</v>
      </c>
      <c r="AT43">
        <v>785040</v>
      </c>
      <c r="AU43">
        <v>0</v>
      </c>
      <c r="AW43">
        <v>0</v>
      </c>
      <c r="AX43" s="1">
        <v>785040</v>
      </c>
      <c r="AY43" s="1">
        <f t="shared" si="3"/>
        <v>301965.49</v>
      </c>
      <c r="AZ43" s="1">
        <f t="shared" si="4"/>
        <v>488000.4</v>
      </c>
      <c r="BA43" s="1">
        <v>300082.56</v>
      </c>
      <c r="BB43" s="1">
        <v>484957.44</v>
      </c>
      <c r="BC43" s="131">
        <f t="shared" si="2"/>
        <v>785040</v>
      </c>
    </row>
    <row r="44" spans="2:55" x14ac:dyDescent="0.2">
      <c r="B44" t="s">
        <v>185</v>
      </c>
      <c r="C44" t="s">
        <v>39</v>
      </c>
      <c r="D44" t="s">
        <v>550</v>
      </c>
      <c r="E44">
        <v>4418</v>
      </c>
      <c r="F44">
        <v>28326.370419746963</v>
      </c>
      <c r="G44">
        <v>5</v>
      </c>
      <c r="H44">
        <v>41860.183915211972</v>
      </c>
      <c r="I44" t="s">
        <v>1288</v>
      </c>
      <c r="J44">
        <v>12163.720108695652</v>
      </c>
      <c r="K44" t="s">
        <v>1287</v>
      </c>
      <c r="L44">
        <v>42388.721590909088</v>
      </c>
      <c r="M44" t="s">
        <v>1291</v>
      </c>
      <c r="N44">
        <v>42496.034810126584</v>
      </c>
      <c r="O44" t="s">
        <v>1288</v>
      </c>
      <c r="P44">
        <v>12621.002819548872</v>
      </c>
      <c r="Q44">
        <v>0</v>
      </c>
      <c r="R44">
        <v>0</v>
      </c>
      <c r="S44">
        <v>0</v>
      </c>
      <c r="T44">
        <v>0</v>
      </c>
      <c r="U44">
        <v>4</v>
      </c>
      <c r="V44">
        <v>37827.456338028169</v>
      </c>
      <c r="W44" t="s">
        <v>1289</v>
      </c>
      <c r="X44">
        <v>35588.552120141343</v>
      </c>
      <c r="Y44">
        <v>3</v>
      </c>
      <c r="Z44">
        <v>44762.49</v>
      </c>
      <c r="AA44">
        <v>3</v>
      </c>
      <c r="AB44">
        <v>33021.509016393444</v>
      </c>
      <c r="AC44">
        <v>5</v>
      </c>
      <c r="AD44">
        <v>32263.823480118896</v>
      </c>
      <c r="AE44">
        <v>5</v>
      </c>
      <c r="AF44">
        <v>34127.74301495355</v>
      </c>
      <c r="AG44">
        <v>5</v>
      </c>
      <c r="AH44">
        <v>30519.879545454547</v>
      </c>
      <c r="AI44" t="s">
        <v>1287</v>
      </c>
      <c r="AJ44">
        <v>44882.175802139034</v>
      </c>
      <c r="AK44">
        <v>5</v>
      </c>
      <c r="AL44">
        <v>45285.792491007196</v>
      </c>
      <c r="AM44">
        <v>54</v>
      </c>
      <c r="AN44">
        <v>489809.08505272842</v>
      </c>
      <c r="AO44">
        <v>518135.45547247527</v>
      </c>
      <c r="AP44">
        <v>353440</v>
      </c>
      <c r="AQ44">
        <v>164695.45547247527</v>
      </c>
      <c r="AR44">
        <v>0</v>
      </c>
      <c r="AS44">
        <v>0</v>
      </c>
      <c r="AT44">
        <v>353440</v>
      </c>
      <c r="AU44">
        <v>0</v>
      </c>
      <c r="AW44">
        <v>0</v>
      </c>
      <c r="AX44" s="1">
        <v>353440</v>
      </c>
      <c r="AY44" s="1">
        <f t="shared" si="3"/>
        <v>135950.63</v>
      </c>
      <c r="AZ44" s="1">
        <f t="shared" si="4"/>
        <v>219707.1</v>
      </c>
      <c r="BA44" s="1">
        <v>135102.9</v>
      </c>
      <c r="BB44" s="1">
        <v>218337.1</v>
      </c>
      <c r="BC44" s="131">
        <f t="shared" si="2"/>
        <v>353440</v>
      </c>
    </row>
    <row r="45" spans="2:55" x14ac:dyDescent="0.2">
      <c r="B45" t="s">
        <v>186</v>
      </c>
      <c r="C45" t="s">
        <v>40</v>
      </c>
      <c r="D45" t="s">
        <v>550</v>
      </c>
      <c r="E45">
        <v>3183</v>
      </c>
      <c r="F45">
        <v>18896.357712986977</v>
      </c>
      <c r="G45">
        <v>1</v>
      </c>
      <c r="H45">
        <v>8372.0367830423947</v>
      </c>
      <c r="I45" t="s">
        <v>1287</v>
      </c>
      <c r="J45">
        <v>60818.600543478264</v>
      </c>
      <c r="K45" t="s">
        <v>1288</v>
      </c>
      <c r="L45">
        <v>8477.744318181818</v>
      </c>
      <c r="M45" t="s">
        <v>1287</v>
      </c>
      <c r="N45">
        <v>53120.043512658231</v>
      </c>
      <c r="O45" t="s">
        <v>1288</v>
      </c>
      <c r="P45">
        <v>12621.002819548872</v>
      </c>
      <c r="Q45">
        <v>0</v>
      </c>
      <c r="R45">
        <v>0</v>
      </c>
      <c r="S45">
        <v>0</v>
      </c>
      <c r="T45">
        <v>0</v>
      </c>
      <c r="U45">
        <v>5</v>
      </c>
      <c r="V45">
        <v>47284.320422535209</v>
      </c>
      <c r="W45" t="s">
        <v>1288</v>
      </c>
      <c r="X45">
        <v>11862.850706713782</v>
      </c>
      <c r="Y45">
        <v>3</v>
      </c>
      <c r="Z45">
        <v>44762.49</v>
      </c>
      <c r="AA45">
        <v>3</v>
      </c>
      <c r="AB45">
        <v>33021.509016393444</v>
      </c>
      <c r="AC45">
        <v>5</v>
      </c>
      <c r="AD45">
        <v>32263.823480118896</v>
      </c>
      <c r="AE45">
        <v>5</v>
      </c>
      <c r="AF45">
        <v>34127.74301495355</v>
      </c>
      <c r="AG45">
        <v>5</v>
      </c>
      <c r="AH45">
        <v>30519.879545454547</v>
      </c>
      <c r="AI45" t="s">
        <v>1287</v>
      </c>
      <c r="AJ45">
        <v>44882.175802139034</v>
      </c>
      <c r="AK45">
        <v>5</v>
      </c>
      <c r="AL45">
        <v>45285.792491007196</v>
      </c>
      <c r="AM45">
        <v>50</v>
      </c>
      <c r="AN45">
        <v>467420.01245622523</v>
      </c>
      <c r="AO45">
        <v>486316.37016921223</v>
      </c>
      <c r="AP45">
        <v>254640</v>
      </c>
      <c r="AQ45">
        <v>231676.37016921223</v>
      </c>
      <c r="AR45">
        <v>0</v>
      </c>
      <c r="AS45">
        <v>0</v>
      </c>
      <c r="AT45">
        <v>254640</v>
      </c>
      <c r="AU45">
        <v>0</v>
      </c>
      <c r="AW45">
        <v>0</v>
      </c>
      <c r="AX45" s="1">
        <v>254640</v>
      </c>
      <c r="AY45" s="1">
        <f t="shared" si="3"/>
        <v>97947.23</v>
      </c>
      <c r="AZ45" s="1">
        <f t="shared" si="4"/>
        <v>158290.56</v>
      </c>
      <c r="BA45" s="1">
        <v>97336.47</v>
      </c>
      <c r="BB45" s="1">
        <v>157303.53</v>
      </c>
      <c r="BC45" s="131">
        <f t="shared" si="2"/>
        <v>254640</v>
      </c>
    </row>
    <row r="46" spans="2:55" x14ac:dyDescent="0.2">
      <c r="B46" t="s">
        <v>187</v>
      </c>
      <c r="C46" t="s">
        <v>41</v>
      </c>
      <c r="D46" t="s">
        <v>550</v>
      </c>
      <c r="E46">
        <v>4377</v>
      </c>
      <c r="F46">
        <v>38977.077148795477</v>
      </c>
      <c r="G46">
        <v>5</v>
      </c>
      <c r="H46">
        <v>41860.183915211972</v>
      </c>
      <c r="I46" t="s">
        <v>1288</v>
      </c>
      <c r="J46">
        <v>12163.720108695652</v>
      </c>
      <c r="K46" t="s">
        <v>1287</v>
      </c>
      <c r="L46">
        <v>42388.721590909088</v>
      </c>
      <c r="M46" t="s">
        <v>1287</v>
      </c>
      <c r="N46">
        <v>53120.043512658231</v>
      </c>
      <c r="O46" t="s">
        <v>1291</v>
      </c>
      <c r="P46">
        <v>50484.011278195489</v>
      </c>
      <c r="Q46">
        <v>0</v>
      </c>
      <c r="R46">
        <v>0</v>
      </c>
      <c r="S46">
        <v>0</v>
      </c>
      <c r="T46">
        <v>0</v>
      </c>
      <c r="U46">
        <v>4</v>
      </c>
      <c r="V46">
        <v>37827.456338028169</v>
      </c>
      <c r="W46" t="s">
        <v>1287</v>
      </c>
      <c r="X46">
        <v>59314.253533568903</v>
      </c>
      <c r="Y46">
        <v>12</v>
      </c>
      <c r="Z46">
        <v>179049.96</v>
      </c>
      <c r="AA46">
        <v>9</v>
      </c>
      <c r="AB46">
        <v>99064.527049180324</v>
      </c>
      <c r="AC46">
        <v>5</v>
      </c>
      <c r="AD46">
        <v>32263.823480118896</v>
      </c>
      <c r="AE46">
        <v>5</v>
      </c>
      <c r="AF46">
        <v>34127.74301495355</v>
      </c>
      <c r="AG46">
        <v>5</v>
      </c>
      <c r="AH46">
        <v>30519.879545454547</v>
      </c>
      <c r="AI46" t="s">
        <v>1287</v>
      </c>
      <c r="AJ46">
        <v>44882.175802139034</v>
      </c>
      <c r="AK46">
        <v>5</v>
      </c>
      <c r="AL46">
        <v>45285.792491007196</v>
      </c>
      <c r="AM46">
        <v>75</v>
      </c>
      <c r="AN46">
        <v>762352.29166012106</v>
      </c>
      <c r="AO46">
        <v>801329.36880891654</v>
      </c>
      <c r="AP46">
        <v>350160</v>
      </c>
      <c r="AQ46">
        <v>451169.36880891654</v>
      </c>
      <c r="AR46">
        <v>0</v>
      </c>
      <c r="AS46">
        <v>0</v>
      </c>
      <c r="AT46">
        <v>350160</v>
      </c>
      <c r="AU46">
        <v>0</v>
      </c>
      <c r="AW46">
        <v>0</v>
      </c>
      <c r="AX46" s="1">
        <v>350160</v>
      </c>
      <c r="AY46" s="1">
        <f t="shared" si="3"/>
        <v>134688.98000000001</v>
      </c>
      <c r="AZ46" s="1">
        <f t="shared" si="4"/>
        <v>217668.17</v>
      </c>
      <c r="BA46" s="1">
        <v>133849.12</v>
      </c>
      <c r="BB46" s="1">
        <v>216310.88</v>
      </c>
      <c r="BC46" s="131">
        <f t="shared" si="2"/>
        <v>350160</v>
      </c>
    </row>
    <row r="47" spans="2:55" x14ac:dyDescent="0.2">
      <c r="B47" t="s">
        <v>188</v>
      </c>
      <c r="C47" t="s">
        <v>42</v>
      </c>
      <c r="D47" t="s">
        <v>550</v>
      </c>
      <c r="E47">
        <v>13155</v>
      </c>
      <c r="F47">
        <v>103087.55675241396</v>
      </c>
      <c r="G47">
        <v>5</v>
      </c>
      <c r="H47">
        <v>41860.183915211972</v>
      </c>
      <c r="I47" t="s">
        <v>1287</v>
      </c>
      <c r="J47">
        <v>60818.600543478264</v>
      </c>
      <c r="K47" t="s">
        <v>1287</v>
      </c>
      <c r="L47">
        <v>42388.721590909088</v>
      </c>
      <c r="M47" t="s">
        <v>1287</v>
      </c>
      <c r="N47">
        <v>53120.043512658231</v>
      </c>
      <c r="O47" t="s">
        <v>1287</v>
      </c>
      <c r="P47">
        <v>63105.014097744359</v>
      </c>
      <c r="Q47">
        <v>1.5</v>
      </c>
      <c r="R47">
        <v>27074.086693548386</v>
      </c>
      <c r="S47">
        <v>2.5</v>
      </c>
      <c r="T47">
        <v>52130.229037267083</v>
      </c>
      <c r="U47">
        <v>1</v>
      </c>
      <c r="V47">
        <v>9456.8640845070422</v>
      </c>
      <c r="W47" t="s">
        <v>1287</v>
      </c>
      <c r="X47">
        <v>59314.253533568903</v>
      </c>
      <c r="Y47">
        <v>3</v>
      </c>
      <c r="Z47">
        <v>44762.49</v>
      </c>
      <c r="AA47">
        <v>3</v>
      </c>
      <c r="AB47">
        <v>33021.509016393444</v>
      </c>
      <c r="AC47">
        <v>5</v>
      </c>
      <c r="AD47">
        <v>32263.823480118896</v>
      </c>
      <c r="AE47">
        <v>5</v>
      </c>
      <c r="AF47">
        <v>34127.74301495355</v>
      </c>
      <c r="AG47">
        <v>5</v>
      </c>
      <c r="AH47">
        <v>30519.879545454547</v>
      </c>
      <c r="AI47" t="s">
        <v>1287</v>
      </c>
      <c r="AJ47">
        <v>44882.175802139034</v>
      </c>
      <c r="AK47">
        <v>5</v>
      </c>
      <c r="AL47">
        <v>45285.792491007196</v>
      </c>
      <c r="AM47">
        <v>66</v>
      </c>
      <c r="AN47">
        <v>674131.41035895993</v>
      </c>
      <c r="AO47">
        <v>777218.9671113739</v>
      </c>
      <c r="AP47">
        <v>1052400</v>
      </c>
      <c r="AQ47">
        <v>-275181.0328886261</v>
      </c>
      <c r="AR47">
        <v>66</v>
      </c>
      <c r="AS47">
        <v>75707.73114707593</v>
      </c>
      <c r="AT47">
        <v>852926.69825844979</v>
      </c>
      <c r="AU47">
        <v>-199473.30174155021</v>
      </c>
      <c r="AV47">
        <v>66</v>
      </c>
      <c r="AW47">
        <v>3944.2795459285153</v>
      </c>
      <c r="AX47" s="1">
        <v>856870.97780437826</v>
      </c>
      <c r="AY47" s="1">
        <f t="shared" si="3"/>
        <v>329595.26</v>
      </c>
      <c r="AZ47" s="1">
        <f t="shared" si="4"/>
        <v>532652.32999999996</v>
      </c>
      <c r="BA47" s="1">
        <v>327540.05</v>
      </c>
      <c r="BB47" s="1">
        <v>529330.93000000005</v>
      </c>
      <c r="BC47" s="131">
        <f t="shared" si="2"/>
        <v>856870.98</v>
      </c>
    </row>
    <row r="48" spans="2:55" x14ac:dyDescent="0.2">
      <c r="B48" t="s">
        <v>189</v>
      </c>
      <c r="C48" t="s">
        <v>43</v>
      </c>
      <c r="D48" t="s">
        <v>550</v>
      </c>
      <c r="E48">
        <v>8652</v>
      </c>
      <c r="F48">
        <v>62150.316427472077</v>
      </c>
      <c r="G48">
        <v>5</v>
      </c>
      <c r="H48">
        <v>41860.183915211972</v>
      </c>
      <c r="I48" t="s">
        <v>1288</v>
      </c>
      <c r="J48">
        <v>12163.720108695652</v>
      </c>
      <c r="K48" t="s">
        <v>1287</v>
      </c>
      <c r="L48">
        <v>42388.721590909088</v>
      </c>
      <c r="M48" t="s">
        <v>1287</v>
      </c>
      <c r="N48">
        <v>53120.043512658231</v>
      </c>
      <c r="O48" t="s">
        <v>1287</v>
      </c>
      <c r="P48">
        <v>63105.014097744359</v>
      </c>
      <c r="Q48">
        <v>1.5</v>
      </c>
      <c r="R48">
        <v>27074.086693548386</v>
      </c>
      <c r="S48">
        <v>0</v>
      </c>
      <c r="T48">
        <v>0</v>
      </c>
      <c r="U48">
        <v>4</v>
      </c>
      <c r="V48">
        <v>37827.456338028169</v>
      </c>
      <c r="W48" t="s">
        <v>1289</v>
      </c>
      <c r="X48">
        <v>35588.552120141343</v>
      </c>
      <c r="Y48">
        <v>3</v>
      </c>
      <c r="Z48">
        <v>44762.49</v>
      </c>
      <c r="AA48">
        <v>3</v>
      </c>
      <c r="AB48">
        <v>33021.509016393444</v>
      </c>
      <c r="AC48">
        <v>5</v>
      </c>
      <c r="AD48">
        <v>32263.823480118896</v>
      </c>
      <c r="AE48">
        <v>5</v>
      </c>
      <c r="AF48">
        <v>34127.74301495355</v>
      </c>
      <c r="AG48">
        <v>5</v>
      </c>
      <c r="AH48">
        <v>30519.879545454547</v>
      </c>
      <c r="AI48" t="s">
        <v>1287</v>
      </c>
      <c r="AJ48">
        <v>44882.175802139034</v>
      </c>
      <c r="AK48">
        <v>5</v>
      </c>
      <c r="AL48">
        <v>45285.792491007196</v>
      </c>
      <c r="AM48">
        <v>60.5</v>
      </c>
      <c r="AN48">
        <v>577991.1917270039</v>
      </c>
      <c r="AO48">
        <v>640141.50815447595</v>
      </c>
      <c r="AP48">
        <v>692160</v>
      </c>
      <c r="AQ48">
        <v>-52018.491845524055</v>
      </c>
      <c r="AR48">
        <v>60.5</v>
      </c>
      <c r="AS48">
        <v>69398.753551486254</v>
      </c>
      <c r="AT48">
        <v>709540.26170596224</v>
      </c>
      <c r="AU48">
        <v>17380.261705962243</v>
      </c>
      <c r="AW48">
        <v>0</v>
      </c>
      <c r="AX48" s="1">
        <v>692160</v>
      </c>
      <c r="AY48" s="1">
        <f t="shared" si="3"/>
        <v>266239.21999999997</v>
      </c>
      <c r="AZ48" s="1">
        <f t="shared" si="4"/>
        <v>430263.88</v>
      </c>
      <c r="BA48" s="1">
        <v>264579.06</v>
      </c>
      <c r="BB48" s="1">
        <v>427580.94</v>
      </c>
      <c r="BC48" s="131">
        <f t="shared" si="2"/>
        <v>692160</v>
      </c>
    </row>
    <row r="49" spans="1:55" x14ac:dyDescent="0.2">
      <c r="B49" t="s">
        <v>190</v>
      </c>
      <c r="C49" t="s">
        <v>44</v>
      </c>
      <c r="D49" t="s">
        <v>550</v>
      </c>
      <c r="E49">
        <v>8656</v>
      </c>
      <c r="F49">
        <v>57040.285367141987</v>
      </c>
      <c r="G49">
        <v>5</v>
      </c>
      <c r="H49">
        <v>41860.183915211972</v>
      </c>
      <c r="I49" t="s">
        <v>1287</v>
      </c>
      <c r="J49">
        <v>60818.600543478264</v>
      </c>
      <c r="K49" t="s">
        <v>1287</v>
      </c>
      <c r="L49">
        <v>42388.721590909088</v>
      </c>
      <c r="M49" t="s">
        <v>1290</v>
      </c>
      <c r="N49">
        <v>21248.017405063292</v>
      </c>
      <c r="O49" t="s">
        <v>1290</v>
      </c>
      <c r="P49">
        <v>25242.005639097744</v>
      </c>
      <c r="Q49">
        <v>0.5</v>
      </c>
      <c r="R49">
        <v>9024.6955645161288</v>
      </c>
      <c r="S49">
        <v>0</v>
      </c>
      <c r="T49">
        <v>0</v>
      </c>
      <c r="U49">
        <v>2</v>
      </c>
      <c r="V49">
        <v>18913.728169014084</v>
      </c>
      <c r="W49" t="s">
        <v>1289</v>
      </c>
      <c r="X49">
        <v>35588.552120141343</v>
      </c>
      <c r="Y49">
        <v>3</v>
      </c>
      <c r="Z49">
        <v>44762.49</v>
      </c>
      <c r="AA49">
        <v>3</v>
      </c>
      <c r="AB49">
        <v>33021.509016393444</v>
      </c>
      <c r="AC49">
        <v>5</v>
      </c>
      <c r="AD49">
        <v>32263.823480118896</v>
      </c>
      <c r="AE49">
        <v>5</v>
      </c>
      <c r="AF49">
        <v>34127.74301495355</v>
      </c>
      <c r="AG49">
        <v>5</v>
      </c>
      <c r="AH49">
        <v>30519.879545454547</v>
      </c>
      <c r="AI49" t="s">
        <v>1287</v>
      </c>
      <c r="AJ49">
        <v>44882.175802139034</v>
      </c>
      <c r="AK49">
        <v>5</v>
      </c>
      <c r="AL49">
        <v>45285.792491007196</v>
      </c>
      <c r="AM49">
        <v>55.5</v>
      </c>
      <c r="AN49">
        <v>519947.9182974986</v>
      </c>
      <c r="AO49">
        <v>576988.20366464055</v>
      </c>
      <c r="AP49">
        <v>692480</v>
      </c>
      <c r="AQ49">
        <v>-115491.79633535945</v>
      </c>
      <c r="AR49">
        <v>55.5</v>
      </c>
      <c r="AS49">
        <v>63663.319373677485</v>
      </c>
      <c r="AT49">
        <v>640651.52303831803</v>
      </c>
      <c r="AU49">
        <v>-51828.476961681969</v>
      </c>
      <c r="AV49">
        <v>55.5</v>
      </c>
      <c r="AW49">
        <v>3316.7805272580699</v>
      </c>
      <c r="AX49" s="1">
        <v>643968.30356557609</v>
      </c>
      <c r="AY49" s="1">
        <f t="shared" si="3"/>
        <v>247702.29</v>
      </c>
      <c r="AZ49" s="1">
        <f t="shared" si="4"/>
        <v>400306.73</v>
      </c>
      <c r="BA49" s="1">
        <v>246157.72</v>
      </c>
      <c r="BB49" s="1">
        <v>397810.58</v>
      </c>
      <c r="BC49" s="131">
        <f t="shared" si="2"/>
        <v>643968.30000000005</v>
      </c>
    </row>
    <row r="50" spans="1:55" x14ac:dyDescent="0.2">
      <c r="B50" t="s">
        <v>191</v>
      </c>
      <c r="C50" t="s">
        <v>45</v>
      </c>
      <c r="D50" t="s">
        <v>550</v>
      </c>
      <c r="E50">
        <v>8068</v>
      </c>
      <c r="F50">
        <v>72324.310142272123</v>
      </c>
      <c r="G50">
        <v>5</v>
      </c>
      <c r="H50">
        <v>41860.183915211972</v>
      </c>
      <c r="I50" t="s">
        <v>1289</v>
      </c>
      <c r="J50">
        <v>36491.16032608696</v>
      </c>
      <c r="K50" t="s">
        <v>1287</v>
      </c>
      <c r="L50">
        <v>42388.721590909088</v>
      </c>
      <c r="M50" t="s">
        <v>1287</v>
      </c>
      <c r="N50">
        <v>53120.043512658231</v>
      </c>
      <c r="O50" t="s">
        <v>1287</v>
      </c>
      <c r="P50">
        <v>63105.014097744359</v>
      </c>
      <c r="Q50">
        <v>0.5</v>
      </c>
      <c r="R50">
        <v>9024.6955645161288</v>
      </c>
      <c r="S50">
        <v>0</v>
      </c>
      <c r="T50">
        <v>0</v>
      </c>
      <c r="U50">
        <v>4</v>
      </c>
      <c r="V50">
        <v>37827.456338028169</v>
      </c>
      <c r="W50" t="s">
        <v>1287</v>
      </c>
      <c r="X50">
        <v>59314.253533568903</v>
      </c>
      <c r="Y50">
        <v>6</v>
      </c>
      <c r="Z50">
        <v>89524.98</v>
      </c>
      <c r="AA50">
        <v>12</v>
      </c>
      <c r="AB50">
        <v>132086.03606557377</v>
      </c>
      <c r="AC50">
        <v>5</v>
      </c>
      <c r="AD50">
        <v>32263.823480118896</v>
      </c>
      <c r="AE50">
        <v>5</v>
      </c>
      <c r="AF50">
        <v>34127.74301495355</v>
      </c>
      <c r="AG50">
        <v>5</v>
      </c>
      <c r="AH50">
        <v>30519.879545454547</v>
      </c>
      <c r="AI50" t="s">
        <v>1287</v>
      </c>
      <c r="AJ50">
        <v>44882.175802139034</v>
      </c>
      <c r="AK50">
        <v>5</v>
      </c>
      <c r="AL50">
        <v>45285.792491007196</v>
      </c>
      <c r="AM50">
        <v>75.5</v>
      </c>
      <c r="AN50">
        <v>751821.95927797083</v>
      </c>
      <c r="AO50">
        <v>824146.26942024298</v>
      </c>
      <c r="AP50">
        <v>645440</v>
      </c>
      <c r="AQ50">
        <v>178706.26942024298</v>
      </c>
      <c r="AR50">
        <v>0</v>
      </c>
      <c r="AS50">
        <v>0</v>
      </c>
      <c r="AT50">
        <v>645440</v>
      </c>
      <c r="AU50">
        <v>0</v>
      </c>
      <c r="AW50">
        <v>0</v>
      </c>
      <c r="AX50" s="1">
        <v>645440</v>
      </c>
      <c r="AY50" s="1">
        <f t="shared" si="3"/>
        <v>248268.38</v>
      </c>
      <c r="AZ50" s="1">
        <f t="shared" si="4"/>
        <v>401221.57</v>
      </c>
      <c r="BA50" s="1">
        <v>246720.28</v>
      </c>
      <c r="BB50" s="1">
        <v>398719.72</v>
      </c>
      <c r="BC50" s="131">
        <f t="shared" si="2"/>
        <v>645440</v>
      </c>
    </row>
    <row r="51" spans="1:55" x14ac:dyDescent="0.2">
      <c r="B51" t="s">
        <v>192</v>
      </c>
      <c r="C51" t="s">
        <v>46</v>
      </c>
      <c r="D51" t="s">
        <v>550</v>
      </c>
      <c r="E51">
        <v>8085</v>
      </c>
      <c r="F51">
        <v>71996.725782045105</v>
      </c>
      <c r="G51">
        <v>5</v>
      </c>
      <c r="H51">
        <v>41860.183915211972</v>
      </c>
      <c r="I51" t="s">
        <v>1289</v>
      </c>
      <c r="J51">
        <v>36491.16032608696</v>
      </c>
      <c r="K51" t="s">
        <v>1287</v>
      </c>
      <c r="L51">
        <v>42388.721590909088</v>
      </c>
      <c r="M51" t="s">
        <v>1289</v>
      </c>
      <c r="N51">
        <v>31872.026107594938</v>
      </c>
      <c r="O51" t="s">
        <v>1287</v>
      </c>
      <c r="P51">
        <v>63105.014097744359</v>
      </c>
      <c r="Q51">
        <v>0.5</v>
      </c>
      <c r="R51">
        <v>9024.6955645161288</v>
      </c>
      <c r="S51">
        <v>2.5</v>
      </c>
      <c r="T51">
        <v>52130.229037267083</v>
      </c>
      <c r="U51">
        <v>1</v>
      </c>
      <c r="V51">
        <v>9456.8640845070422</v>
      </c>
      <c r="W51" t="s">
        <v>1291</v>
      </c>
      <c r="X51">
        <v>47451.402826855126</v>
      </c>
      <c r="Y51">
        <v>15</v>
      </c>
      <c r="Z51">
        <v>223812.45</v>
      </c>
      <c r="AA51">
        <v>6</v>
      </c>
      <c r="AB51">
        <v>66043.018032786887</v>
      </c>
      <c r="AC51">
        <v>5</v>
      </c>
      <c r="AD51">
        <v>32263.823480118896</v>
      </c>
      <c r="AE51">
        <v>5</v>
      </c>
      <c r="AF51">
        <v>34127.74301495355</v>
      </c>
      <c r="AG51">
        <v>5</v>
      </c>
      <c r="AH51">
        <v>30519.879545454547</v>
      </c>
      <c r="AI51" t="s">
        <v>1287</v>
      </c>
      <c r="AJ51">
        <v>44882.175802139034</v>
      </c>
      <c r="AK51">
        <v>5</v>
      </c>
      <c r="AL51">
        <v>45285.792491007196</v>
      </c>
      <c r="AM51">
        <v>75</v>
      </c>
      <c r="AN51">
        <v>810715.17991715285</v>
      </c>
      <c r="AO51">
        <v>882711.9056991979</v>
      </c>
      <c r="AP51">
        <v>646800</v>
      </c>
      <c r="AQ51">
        <v>235911.9056991979</v>
      </c>
      <c r="AR51">
        <v>0</v>
      </c>
      <c r="AS51">
        <v>0</v>
      </c>
      <c r="AT51">
        <v>646800</v>
      </c>
      <c r="AU51">
        <v>0</v>
      </c>
      <c r="AW51">
        <v>0</v>
      </c>
      <c r="AX51" s="1">
        <v>646800</v>
      </c>
      <c r="AY51" s="1">
        <f t="shared" si="3"/>
        <v>248791.5</v>
      </c>
      <c r="AZ51" s="1">
        <f t="shared" si="4"/>
        <v>402066.98</v>
      </c>
      <c r="BA51" s="1">
        <v>247240.14</v>
      </c>
      <c r="BB51" s="1">
        <v>399559.86</v>
      </c>
      <c r="BC51" s="131">
        <f t="shared" si="2"/>
        <v>646800</v>
      </c>
    </row>
    <row r="52" spans="1:55" x14ac:dyDescent="0.2">
      <c r="B52" t="s">
        <v>193</v>
      </c>
      <c r="C52" t="s">
        <v>47</v>
      </c>
      <c r="D52" t="s">
        <v>550</v>
      </c>
      <c r="E52">
        <v>10523</v>
      </c>
      <c r="F52">
        <v>71842.076043300738</v>
      </c>
      <c r="G52">
        <v>5</v>
      </c>
      <c r="H52">
        <v>41860.183915211972</v>
      </c>
      <c r="I52" t="s">
        <v>1290</v>
      </c>
      <c r="J52">
        <v>24327.440217391304</v>
      </c>
      <c r="K52" t="s">
        <v>1287</v>
      </c>
      <c r="L52">
        <v>42388.721590909088</v>
      </c>
      <c r="M52" t="s">
        <v>1289</v>
      </c>
      <c r="N52">
        <v>31872.026107594938</v>
      </c>
      <c r="O52" t="s">
        <v>1287</v>
      </c>
      <c r="P52">
        <v>63105.014097744359</v>
      </c>
      <c r="Q52">
        <v>0</v>
      </c>
      <c r="R52">
        <v>0</v>
      </c>
      <c r="S52">
        <v>0.5</v>
      </c>
      <c r="T52">
        <v>10426.045807453416</v>
      </c>
      <c r="U52">
        <v>1</v>
      </c>
      <c r="V52">
        <v>9456.8640845070422</v>
      </c>
      <c r="W52" t="s">
        <v>1287</v>
      </c>
      <c r="X52">
        <v>59314.253533568903</v>
      </c>
      <c r="Y52">
        <v>3</v>
      </c>
      <c r="Z52">
        <v>44762.49</v>
      </c>
      <c r="AA52">
        <v>3</v>
      </c>
      <c r="AB52">
        <v>33021.509016393444</v>
      </c>
      <c r="AC52">
        <v>5</v>
      </c>
      <c r="AD52">
        <v>32263.823480118896</v>
      </c>
      <c r="AE52">
        <v>5</v>
      </c>
      <c r="AF52">
        <v>34127.74301495355</v>
      </c>
      <c r="AG52">
        <v>5</v>
      </c>
      <c r="AH52">
        <v>30519.879545454547</v>
      </c>
      <c r="AI52" t="s">
        <v>1287</v>
      </c>
      <c r="AJ52">
        <v>44882.175802139034</v>
      </c>
      <c r="AK52">
        <v>5</v>
      </c>
      <c r="AL52">
        <v>45285.792491007196</v>
      </c>
      <c r="AM52">
        <v>57.5</v>
      </c>
      <c r="AN52">
        <v>547613.96270444768</v>
      </c>
      <c r="AO52">
        <v>619456.03874774836</v>
      </c>
      <c r="AP52">
        <v>841840</v>
      </c>
      <c r="AQ52">
        <v>-222383.96125225164</v>
      </c>
      <c r="AR52">
        <v>57.5</v>
      </c>
      <c r="AS52">
        <v>65957.493044800984</v>
      </c>
      <c r="AT52">
        <v>685413.5317925493</v>
      </c>
      <c r="AU52">
        <v>-156426.4682074507</v>
      </c>
      <c r="AV52">
        <v>57.5</v>
      </c>
      <c r="AW52">
        <v>3436.3041498619646</v>
      </c>
      <c r="AX52" s="1">
        <v>688849.83594241121</v>
      </c>
      <c r="AY52" s="1">
        <f t="shared" si="3"/>
        <v>264965.96000000002</v>
      </c>
      <c r="AZ52" s="1">
        <f t="shared" si="4"/>
        <v>428206.2</v>
      </c>
      <c r="BA52" s="1">
        <v>263313.75</v>
      </c>
      <c r="BB52" s="1">
        <v>425536.09</v>
      </c>
      <c r="BC52" s="131">
        <f t="shared" si="2"/>
        <v>688849.84000000008</v>
      </c>
    </row>
    <row r="53" spans="1:55" x14ac:dyDescent="0.2">
      <c r="B53" t="s">
        <v>195</v>
      </c>
      <c r="C53" t="s">
        <v>49</v>
      </c>
      <c r="D53" t="s">
        <v>550</v>
      </c>
      <c r="E53">
        <v>7644</v>
      </c>
      <c r="F53">
        <v>62442.542098871396</v>
      </c>
      <c r="G53">
        <v>5</v>
      </c>
      <c r="H53">
        <v>41860.183915211972</v>
      </c>
      <c r="I53" t="s">
        <v>1291</v>
      </c>
      <c r="J53">
        <v>48654.880434782608</v>
      </c>
      <c r="K53" t="s">
        <v>1287</v>
      </c>
      <c r="L53">
        <v>42388.721590909088</v>
      </c>
      <c r="M53" t="s">
        <v>1287</v>
      </c>
      <c r="N53">
        <v>53120.043512658231</v>
      </c>
      <c r="O53" t="s">
        <v>1289</v>
      </c>
      <c r="P53">
        <v>37863.008458646618</v>
      </c>
      <c r="Q53">
        <v>0</v>
      </c>
      <c r="R53">
        <v>0</v>
      </c>
      <c r="S53">
        <v>0</v>
      </c>
      <c r="T53">
        <v>0</v>
      </c>
      <c r="U53">
        <v>4</v>
      </c>
      <c r="V53">
        <v>37827.456338028169</v>
      </c>
      <c r="W53" t="s">
        <v>1287</v>
      </c>
      <c r="X53">
        <v>59314.253533568903</v>
      </c>
      <c r="Y53">
        <v>3</v>
      </c>
      <c r="Z53">
        <v>44762.49</v>
      </c>
      <c r="AA53">
        <v>12</v>
      </c>
      <c r="AB53">
        <v>132086.03606557377</v>
      </c>
      <c r="AC53">
        <v>3.6</v>
      </c>
      <c r="AD53">
        <v>23229.952905685608</v>
      </c>
      <c r="AE53">
        <v>4.2</v>
      </c>
      <c r="AF53">
        <v>28667.304132560985</v>
      </c>
      <c r="AG53">
        <v>5</v>
      </c>
      <c r="AH53">
        <v>30519.879545454547</v>
      </c>
      <c r="AI53" t="s">
        <v>1287</v>
      </c>
      <c r="AJ53">
        <v>44882.175802139034</v>
      </c>
      <c r="AK53">
        <v>5</v>
      </c>
      <c r="AL53">
        <v>45285.792491007196</v>
      </c>
      <c r="AM53">
        <v>68.8</v>
      </c>
      <c r="AN53">
        <v>670462.17872622679</v>
      </c>
      <c r="AO53">
        <v>732904.72082509811</v>
      </c>
      <c r="AP53">
        <v>611520</v>
      </c>
      <c r="AQ53">
        <v>121384.72082509811</v>
      </c>
      <c r="AR53">
        <v>0</v>
      </c>
      <c r="AS53">
        <v>0</v>
      </c>
      <c r="AT53">
        <v>611520</v>
      </c>
      <c r="AU53">
        <v>0</v>
      </c>
      <c r="AW53">
        <v>0</v>
      </c>
      <c r="AX53" s="1">
        <v>611520</v>
      </c>
      <c r="AY53" s="1">
        <f t="shared" si="3"/>
        <v>235221.05</v>
      </c>
      <c r="AZ53" s="1">
        <f t="shared" si="4"/>
        <v>380136.05</v>
      </c>
      <c r="BA53" s="1">
        <v>233754.32</v>
      </c>
      <c r="BB53" s="1">
        <v>377765.68</v>
      </c>
      <c r="BC53" s="131">
        <f t="shared" si="2"/>
        <v>611520</v>
      </c>
    </row>
    <row r="54" spans="1:55" x14ac:dyDescent="0.2">
      <c r="B54" t="s">
        <v>197</v>
      </c>
      <c r="C54" t="s">
        <v>51</v>
      </c>
      <c r="D54" t="s">
        <v>550</v>
      </c>
      <c r="E54">
        <v>2739</v>
      </c>
      <c r="F54">
        <v>18862.162607606264</v>
      </c>
      <c r="G54">
        <v>1</v>
      </c>
      <c r="H54">
        <v>8372.0367830423947</v>
      </c>
      <c r="I54" t="s">
        <v>1287</v>
      </c>
      <c r="J54">
        <v>60818.600543478264</v>
      </c>
      <c r="K54" t="s">
        <v>1288</v>
      </c>
      <c r="L54">
        <v>8477.744318181818</v>
      </c>
      <c r="M54" t="s">
        <v>1289</v>
      </c>
      <c r="N54">
        <v>31872.026107594938</v>
      </c>
      <c r="O54" t="s">
        <v>1288</v>
      </c>
      <c r="P54">
        <v>12621.002819548872</v>
      </c>
      <c r="Q54">
        <v>0</v>
      </c>
      <c r="R54">
        <v>0</v>
      </c>
      <c r="S54">
        <v>0</v>
      </c>
      <c r="T54">
        <v>0</v>
      </c>
      <c r="U54">
        <v>5</v>
      </c>
      <c r="V54">
        <v>47284.320422535209</v>
      </c>
      <c r="W54" t="s">
        <v>1290</v>
      </c>
      <c r="X54">
        <v>23725.701413427563</v>
      </c>
      <c r="Y54">
        <v>12</v>
      </c>
      <c r="Z54">
        <v>179049.96</v>
      </c>
      <c r="AA54">
        <v>3</v>
      </c>
      <c r="AB54">
        <v>33021.509016393444</v>
      </c>
      <c r="AC54">
        <v>5</v>
      </c>
      <c r="AD54">
        <v>32263.823480118896</v>
      </c>
      <c r="AE54">
        <v>5</v>
      </c>
      <c r="AF54">
        <v>34127.74301495355</v>
      </c>
      <c r="AG54">
        <v>5</v>
      </c>
      <c r="AH54">
        <v>30519.879545454547</v>
      </c>
      <c r="AI54" t="s">
        <v>1287</v>
      </c>
      <c r="AJ54">
        <v>44882.175802139034</v>
      </c>
      <c r="AK54">
        <v>5</v>
      </c>
      <c r="AL54">
        <v>45285.792491007196</v>
      </c>
      <c r="AM54">
        <v>58</v>
      </c>
      <c r="AN54">
        <v>592322.31575787568</v>
      </c>
      <c r="AO54">
        <v>611184.47836548195</v>
      </c>
      <c r="AP54">
        <v>219120</v>
      </c>
      <c r="AQ54">
        <v>392064.47836548195</v>
      </c>
      <c r="AR54">
        <v>0</v>
      </c>
      <c r="AS54">
        <v>0</v>
      </c>
      <c r="AT54">
        <v>219120</v>
      </c>
      <c r="AU54">
        <v>0</v>
      </c>
      <c r="AW54">
        <v>0</v>
      </c>
      <c r="AX54" s="1">
        <v>219120</v>
      </c>
      <c r="AY54" s="1">
        <f t="shared" si="3"/>
        <v>84284.47</v>
      </c>
      <c r="AZ54" s="1">
        <f t="shared" si="4"/>
        <v>136210.45000000001</v>
      </c>
      <c r="BA54" s="1">
        <v>83758.899999999994</v>
      </c>
      <c r="BB54" s="1">
        <v>135361.1</v>
      </c>
      <c r="BC54" s="131">
        <f t="shared" si="2"/>
        <v>219120</v>
      </c>
    </row>
    <row r="55" spans="1:55" x14ac:dyDescent="0.2">
      <c r="B55" t="s">
        <v>198</v>
      </c>
      <c r="C55" t="s">
        <v>52</v>
      </c>
      <c r="D55" t="s">
        <v>550</v>
      </c>
      <c r="E55">
        <v>6396</v>
      </c>
      <c r="F55">
        <v>42907.020874476628</v>
      </c>
      <c r="G55">
        <v>5</v>
      </c>
      <c r="H55">
        <v>41860.183915211972</v>
      </c>
      <c r="I55" t="s">
        <v>1288</v>
      </c>
      <c r="J55">
        <v>12163.720108695652</v>
      </c>
      <c r="K55" t="s">
        <v>1287</v>
      </c>
      <c r="L55">
        <v>42388.721590909088</v>
      </c>
      <c r="M55" t="s">
        <v>1287</v>
      </c>
      <c r="N55">
        <v>53120.043512658231</v>
      </c>
      <c r="O55" t="s">
        <v>1288</v>
      </c>
      <c r="P55">
        <v>12621.002819548872</v>
      </c>
      <c r="Q55">
        <v>0</v>
      </c>
      <c r="R55">
        <v>0</v>
      </c>
      <c r="S55">
        <v>0.5</v>
      </c>
      <c r="T55">
        <v>10426.045807453416</v>
      </c>
      <c r="U55">
        <v>5</v>
      </c>
      <c r="V55">
        <v>47284.320422535209</v>
      </c>
      <c r="W55" t="s">
        <v>1289</v>
      </c>
      <c r="X55">
        <v>35588.552120141343</v>
      </c>
      <c r="Y55">
        <v>3</v>
      </c>
      <c r="Z55">
        <v>44762.49</v>
      </c>
      <c r="AA55">
        <v>3</v>
      </c>
      <c r="AB55">
        <v>33021.509016393444</v>
      </c>
      <c r="AC55">
        <v>5</v>
      </c>
      <c r="AD55">
        <v>32263.823480118896</v>
      </c>
      <c r="AE55">
        <v>5</v>
      </c>
      <c r="AF55">
        <v>34127.74301495355</v>
      </c>
      <c r="AG55">
        <v>5</v>
      </c>
      <c r="AH55">
        <v>30519.879545454547</v>
      </c>
      <c r="AI55" t="s">
        <v>1287</v>
      </c>
      <c r="AJ55">
        <v>44882.175802139034</v>
      </c>
      <c r="AK55">
        <v>5</v>
      </c>
      <c r="AL55">
        <v>45285.792491007196</v>
      </c>
      <c r="AM55">
        <v>56.5</v>
      </c>
      <c r="AN55">
        <v>520316.00364722044</v>
      </c>
      <c r="AO55">
        <v>563223.02452169708</v>
      </c>
      <c r="AP55">
        <v>511680</v>
      </c>
      <c r="AQ55">
        <v>51543.02452169708</v>
      </c>
      <c r="AR55">
        <v>0</v>
      </c>
      <c r="AS55">
        <v>0</v>
      </c>
      <c r="AT55">
        <v>511680</v>
      </c>
      <c r="AU55">
        <v>0</v>
      </c>
      <c r="AW55">
        <v>0</v>
      </c>
      <c r="AX55" s="1">
        <v>511680</v>
      </c>
      <c r="AY55" s="1">
        <f t="shared" si="3"/>
        <v>196817.62</v>
      </c>
      <c r="AZ55" s="1">
        <f t="shared" si="4"/>
        <v>318073.02</v>
      </c>
      <c r="BA55" s="1">
        <v>195590.35</v>
      </c>
      <c r="BB55" s="1">
        <v>316089.65000000002</v>
      </c>
      <c r="BC55" s="131">
        <f t="shared" si="2"/>
        <v>511680</v>
      </c>
    </row>
    <row r="56" spans="1:55" x14ac:dyDescent="0.2">
      <c r="A56" t="s">
        <v>137</v>
      </c>
      <c r="B56" t="s">
        <v>199</v>
      </c>
      <c r="C56" t="s">
        <v>53</v>
      </c>
      <c r="D56" t="s">
        <v>548</v>
      </c>
      <c r="E56">
        <v>116392</v>
      </c>
      <c r="F56">
        <v>699204.53035115229</v>
      </c>
      <c r="G56">
        <v>2</v>
      </c>
      <c r="H56">
        <v>16744.073566084789</v>
      </c>
      <c r="I56" t="s">
        <v>1287</v>
      </c>
      <c r="J56">
        <v>60818.600543478264</v>
      </c>
      <c r="K56" t="s">
        <v>1290</v>
      </c>
      <c r="L56">
        <v>16955.488636363636</v>
      </c>
      <c r="M56" t="s">
        <v>1287</v>
      </c>
      <c r="N56">
        <v>53120.043512658231</v>
      </c>
      <c r="O56" t="s">
        <v>1289</v>
      </c>
      <c r="P56">
        <v>37863.008458646618</v>
      </c>
      <c r="Q56">
        <v>0.5</v>
      </c>
      <c r="R56">
        <v>9024.6955645161288</v>
      </c>
      <c r="S56">
        <v>0</v>
      </c>
      <c r="T56">
        <v>0</v>
      </c>
      <c r="U56">
        <v>4</v>
      </c>
      <c r="V56">
        <v>37827.456338028169</v>
      </c>
      <c r="W56" t="s">
        <v>1290</v>
      </c>
      <c r="X56">
        <v>23725.701413427563</v>
      </c>
      <c r="Y56">
        <v>3</v>
      </c>
      <c r="Z56">
        <v>44762.49</v>
      </c>
      <c r="AA56">
        <v>3</v>
      </c>
      <c r="AB56">
        <v>33021.509016393444</v>
      </c>
      <c r="AC56">
        <v>2.7619047619047619</v>
      </c>
      <c r="AD56">
        <v>17821.92154139901</v>
      </c>
      <c r="AE56">
        <v>3.3333333333333335</v>
      </c>
      <c r="AF56">
        <v>22751.828676635698</v>
      </c>
      <c r="AG56">
        <v>5</v>
      </c>
      <c r="AH56">
        <v>30519.879545454547</v>
      </c>
      <c r="AI56" t="s">
        <v>1287</v>
      </c>
      <c r="AJ56">
        <v>44882.175802139034</v>
      </c>
      <c r="AK56">
        <v>5</v>
      </c>
      <c r="AL56">
        <v>45285.792491007196</v>
      </c>
      <c r="AM56">
        <v>50.595238095238095</v>
      </c>
      <c r="AN56">
        <v>495124.66510623239</v>
      </c>
      <c r="AO56">
        <v>1194329.1954573847</v>
      </c>
      <c r="AP56">
        <v>9311360</v>
      </c>
      <c r="AQ56">
        <v>-8117030.8045426151</v>
      </c>
      <c r="AR56">
        <v>50.595238095238095</v>
      </c>
      <c r="AS56">
        <v>58037.131561160291</v>
      </c>
      <c r="AT56">
        <v>1252366.327018545</v>
      </c>
      <c r="AU56">
        <v>-8058993.672981455</v>
      </c>
      <c r="AV56">
        <v>50.595238095238095</v>
      </c>
      <c r="AW56">
        <v>3023.6630718247102</v>
      </c>
      <c r="AX56" s="1">
        <v>1255389.9900903697</v>
      </c>
      <c r="AY56" s="1">
        <f t="shared" si="3"/>
        <v>482885.53</v>
      </c>
      <c r="AZ56" s="1">
        <f t="shared" si="4"/>
        <v>780381.66</v>
      </c>
      <c r="BA56" s="1">
        <v>479874.46</v>
      </c>
      <c r="BB56" s="1">
        <v>775515.53</v>
      </c>
      <c r="BC56" s="131">
        <f t="shared" si="2"/>
        <v>1255389.99</v>
      </c>
    </row>
    <row r="57" spans="1:55" x14ac:dyDescent="0.2">
      <c r="B57" t="s">
        <v>200</v>
      </c>
      <c r="C57" t="s">
        <v>54</v>
      </c>
      <c r="D57" t="s">
        <v>548</v>
      </c>
      <c r="E57">
        <v>59581</v>
      </c>
      <c r="F57">
        <v>334569.52067918598</v>
      </c>
      <c r="G57">
        <v>2</v>
      </c>
      <c r="H57">
        <v>16744.073566084789</v>
      </c>
      <c r="I57" t="s">
        <v>1288</v>
      </c>
      <c r="J57">
        <v>12163.720108695652</v>
      </c>
      <c r="K57" t="s">
        <v>1290</v>
      </c>
      <c r="L57">
        <v>16955.488636363636</v>
      </c>
      <c r="M57" t="s">
        <v>1288</v>
      </c>
      <c r="N57">
        <v>10624.008702531646</v>
      </c>
      <c r="O57" t="s">
        <v>1288</v>
      </c>
      <c r="P57">
        <v>12621.002819548872</v>
      </c>
      <c r="Q57">
        <v>0</v>
      </c>
      <c r="R57">
        <v>0</v>
      </c>
      <c r="S57">
        <v>0</v>
      </c>
      <c r="T57">
        <v>0</v>
      </c>
      <c r="U57">
        <v>1</v>
      </c>
      <c r="V57">
        <v>9456.8640845070422</v>
      </c>
      <c r="W57" t="s">
        <v>1289</v>
      </c>
      <c r="X57">
        <v>35588.552120141343</v>
      </c>
      <c r="Y57">
        <v>3</v>
      </c>
      <c r="Z57">
        <v>44762.49</v>
      </c>
      <c r="AA57">
        <v>9</v>
      </c>
      <c r="AB57">
        <v>99064.527049180324</v>
      </c>
      <c r="AC57">
        <v>4.5882352941176467</v>
      </c>
      <c r="AD57">
        <v>29606.802722932633</v>
      </c>
      <c r="AE57">
        <v>4.7058823529411766</v>
      </c>
      <c r="AF57">
        <v>32120.228719956285</v>
      </c>
      <c r="AG57">
        <v>5</v>
      </c>
      <c r="AH57">
        <v>30519.879545454547</v>
      </c>
      <c r="AI57" t="s">
        <v>1287</v>
      </c>
      <c r="AJ57">
        <v>44882.175802139034</v>
      </c>
      <c r="AK57">
        <v>5</v>
      </c>
      <c r="AL57">
        <v>45285.792491007196</v>
      </c>
      <c r="AM57">
        <v>47.294117647058826</v>
      </c>
      <c r="AN57">
        <v>440395.606368543</v>
      </c>
      <c r="AO57">
        <v>774965.12704772898</v>
      </c>
      <c r="AP57">
        <v>4766480</v>
      </c>
      <c r="AQ57">
        <v>-3991514.8729522713</v>
      </c>
      <c r="AR57">
        <v>47.294117647058826</v>
      </c>
      <c r="AS57">
        <v>54250.45975245013</v>
      </c>
      <c r="AT57">
        <v>829215.5868001791</v>
      </c>
      <c r="AU57">
        <v>-3937264.413199821</v>
      </c>
      <c r="AV57">
        <v>47.294117647058826</v>
      </c>
      <c r="AW57">
        <v>2826.3821345156211</v>
      </c>
      <c r="AX57" s="1">
        <v>832041.96893469477</v>
      </c>
      <c r="AY57" s="1">
        <f t="shared" si="3"/>
        <v>320044.78999999998</v>
      </c>
      <c r="AZ57" s="1">
        <f t="shared" si="4"/>
        <v>517218</v>
      </c>
      <c r="BA57" s="1">
        <v>318049.12</v>
      </c>
      <c r="BB57" s="1">
        <v>513992.84</v>
      </c>
      <c r="BC57" s="131">
        <f t="shared" si="2"/>
        <v>832041.96</v>
      </c>
    </row>
    <row r="58" spans="1:55" x14ac:dyDescent="0.2">
      <c r="B58" t="s">
        <v>201</v>
      </c>
      <c r="C58" t="s">
        <v>55</v>
      </c>
      <c r="D58" t="s">
        <v>548</v>
      </c>
      <c r="E58">
        <v>29187</v>
      </c>
      <c r="F58">
        <v>201343.23825482908</v>
      </c>
      <c r="G58">
        <v>2</v>
      </c>
      <c r="H58">
        <v>16744.073566084789</v>
      </c>
      <c r="I58" t="s">
        <v>1289</v>
      </c>
      <c r="J58">
        <v>36491.16032608696</v>
      </c>
      <c r="K58" t="s">
        <v>1290</v>
      </c>
      <c r="L58">
        <v>16955.488636363636</v>
      </c>
      <c r="M58" t="s">
        <v>1290</v>
      </c>
      <c r="N58">
        <v>21248.017405063292</v>
      </c>
      <c r="O58" t="s">
        <v>1288</v>
      </c>
      <c r="P58">
        <v>12621.002819548872</v>
      </c>
      <c r="Q58">
        <v>1.5</v>
      </c>
      <c r="R58">
        <v>27074.086693548386</v>
      </c>
      <c r="S58">
        <v>0.5</v>
      </c>
      <c r="T58">
        <v>10426.045807453416</v>
      </c>
      <c r="U58">
        <v>5</v>
      </c>
      <c r="V58">
        <v>47284.320422535209</v>
      </c>
      <c r="W58" t="s">
        <v>1290</v>
      </c>
      <c r="X58">
        <v>23725.701413427563</v>
      </c>
      <c r="Y58">
        <v>3</v>
      </c>
      <c r="Z58">
        <v>44762.49</v>
      </c>
      <c r="AA58">
        <v>12</v>
      </c>
      <c r="AB58">
        <v>132086.03606557377</v>
      </c>
      <c r="AC58">
        <v>4.5</v>
      </c>
      <c r="AD58">
        <v>29037.441132107007</v>
      </c>
      <c r="AE58">
        <v>4.5999999999999996</v>
      </c>
      <c r="AF58">
        <v>31397.523573757262</v>
      </c>
      <c r="AG58">
        <v>5</v>
      </c>
      <c r="AH58">
        <v>30519.879545454547</v>
      </c>
      <c r="AI58" t="s">
        <v>1287</v>
      </c>
      <c r="AJ58">
        <v>44882.175802139034</v>
      </c>
      <c r="AK58">
        <v>5</v>
      </c>
      <c r="AL58">
        <v>45285.792491007196</v>
      </c>
      <c r="AM58">
        <v>58.1</v>
      </c>
      <c r="AN58">
        <v>570541.23570015095</v>
      </c>
      <c r="AO58">
        <v>771884.47395497991</v>
      </c>
      <c r="AP58">
        <v>2334960</v>
      </c>
      <c r="AQ58">
        <v>-1563075.5260450202</v>
      </c>
      <c r="AR58">
        <v>58.1</v>
      </c>
      <c r="AS58">
        <v>66645.745146138041</v>
      </c>
      <c r="AT58">
        <v>838530.21910111792</v>
      </c>
      <c r="AU58">
        <v>-1496429.7808988821</v>
      </c>
      <c r="AV58">
        <v>58.1</v>
      </c>
      <c r="AW58">
        <v>3472.1612366431332</v>
      </c>
      <c r="AX58" s="1">
        <v>842002.38033776102</v>
      </c>
      <c r="AY58" s="1">
        <f t="shared" si="3"/>
        <v>323876.06</v>
      </c>
      <c r="AZ58" s="1">
        <f t="shared" si="4"/>
        <v>523409.64</v>
      </c>
      <c r="BA58" s="1">
        <v>321856.5</v>
      </c>
      <c r="BB58" s="1">
        <v>520145.88</v>
      </c>
      <c r="BC58" s="131">
        <f t="shared" si="2"/>
        <v>842002.38</v>
      </c>
    </row>
    <row r="59" spans="1:55" x14ac:dyDescent="0.2">
      <c r="B59" t="s">
        <v>202</v>
      </c>
      <c r="C59" t="s">
        <v>56</v>
      </c>
      <c r="D59" t="s">
        <v>548</v>
      </c>
      <c r="E59">
        <v>25162</v>
      </c>
      <c r="F59">
        <v>172282.6189756683</v>
      </c>
      <c r="G59">
        <v>3</v>
      </c>
      <c r="H59">
        <v>25116.110349127182</v>
      </c>
      <c r="I59" t="s">
        <v>1287</v>
      </c>
      <c r="J59">
        <v>60818.600543478264</v>
      </c>
      <c r="K59" t="s">
        <v>1289</v>
      </c>
      <c r="L59">
        <v>25433.232954545456</v>
      </c>
      <c r="M59" t="s">
        <v>1290</v>
      </c>
      <c r="N59">
        <v>21248.017405063292</v>
      </c>
      <c r="O59" t="s">
        <v>1288</v>
      </c>
      <c r="P59">
        <v>12621.002819548872</v>
      </c>
      <c r="Q59">
        <v>0.5</v>
      </c>
      <c r="R59">
        <v>9024.6955645161288</v>
      </c>
      <c r="S59">
        <v>0</v>
      </c>
      <c r="T59">
        <v>0</v>
      </c>
      <c r="U59">
        <v>5</v>
      </c>
      <c r="V59">
        <v>47284.320422535209</v>
      </c>
      <c r="W59" t="s">
        <v>1290</v>
      </c>
      <c r="X59">
        <v>23725.701413427563</v>
      </c>
      <c r="Y59">
        <v>3</v>
      </c>
      <c r="Z59">
        <v>44762.49</v>
      </c>
      <c r="AA59">
        <v>12</v>
      </c>
      <c r="AB59">
        <v>132086.03606557377</v>
      </c>
      <c r="AC59">
        <v>2.3333333333333335</v>
      </c>
      <c r="AD59">
        <v>15056.450957388821</v>
      </c>
      <c r="AE59">
        <v>3.8333333333333335</v>
      </c>
      <c r="AF59">
        <v>26164.602978131054</v>
      </c>
      <c r="AG59">
        <v>5</v>
      </c>
      <c r="AH59">
        <v>30519.879545454547</v>
      </c>
      <c r="AI59" t="s">
        <v>1287</v>
      </c>
      <c r="AJ59">
        <v>44882.175802139034</v>
      </c>
      <c r="AK59">
        <v>5</v>
      </c>
      <c r="AL59">
        <v>45285.792491007196</v>
      </c>
      <c r="AM59">
        <v>57.666666666666664</v>
      </c>
      <c r="AN59">
        <v>564029.10931193642</v>
      </c>
      <c r="AO59">
        <v>736311.72828760464</v>
      </c>
      <c r="AP59">
        <v>2012960</v>
      </c>
      <c r="AQ59">
        <v>-1276648.2717123954</v>
      </c>
      <c r="AR59">
        <v>57.666666666666664</v>
      </c>
      <c r="AS59">
        <v>66148.674184061281</v>
      </c>
      <c r="AT59">
        <v>802460.40247166588</v>
      </c>
      <c r="AU59">
        <v>-1210499.5975283342</v>
      </c>
      <c r="AV59">
        <v>57.666666666666664</v>
      </c>
      <c r="AW59">
        <v>3446.2644517456224</v>
      </c>
      <c r="AX59" s="1">
        <v>805906.66692341154</v>
      </c>
      <c r="AY59" s="1">
        <f t="shared" si="3"/>
        <v>309991.84999999998</v>
      </c>
      <c r="AZ59" s="1">
        <f t="shared" si="4"/>
        <v>500971.64</v>
      </c>
      <c r="BA59" s="1">
        <v>308058.87</v>
      </c>
      <c r="BB59" s="1">
        <v>497847.8</v>
      </c>
      <c r="BC59" s="131">
        <f t="shared" si="2"/>
        <v>805906.66999999993</v>
      </c>
    </row>
    <row r="60" spans="1:55" x14ac:dyDescent="0.2">
      <c r="B60" t="s">
        <v>203</v>
      </c>
      <c r="C60" t="s">
        <v>57</v>
      </c>
      <c r="D60" t="s">
        <v>548</v>
      </c>
      <c r="E60">
        <v>19747</v>
      </c>
      <c r="F60">
        <v>130381.29590485719</v>
      </c>
      <c r="G60">
        <v>3</v>
      </c>
      <c r="H60">
        <v>25116.110349127182</v>
      </c>
      <c r="I60" t="s">
        <v>1289</v>
      </c>
      <c r="J60">
        <v>36491.16032608696</v>
      </c>
      <c r="K60" t="s">
        <v>1289</v>
      </c>
      <c r="L60">
        <v>25433.232954545456</v>
      </c>
      <c r="M60" t="s">
        <v>1288</v>
      </c>
      <c r="N60">
        <v>10624.008702531646</v>
      </c>
      <c r="O60" t="s">
        <v>1287</v>
      </c>
      <c r="P60">
        <v>63105.014097744359</v>
      </c>
      <c r="Q60">
        <v>0.5</v>
      </c>
      <c r="R60">
        <v>9024.6955645161288</v>
      </c>
      <c r="S60">
        <v>0.5</v>
      </c>
      <c r="T60">
        <v>10426.045807453416</v>
      </c>
      <c r="U60">
        <v>2</v>
      </c>
      <c r="V60">
        <v>18913.728169014084</v>
      </c>
      <c r="W60" t="s">
        <v>1290</v>
      </c>
      <c r="X60">
        <v>23725.701413427563</v>
      </c>
      <c r="Y60">
        <v>3</v>
      </c>
      <c r="Z60">
        <v>44762.49</v>
      </c>
      <c r="AA60">
        <v>12</v>
      </c>
      <c r="AB60">
        <v>132086.03606557377</v>
      </c>
      <c r="AC60">
        <v>2.347826086956522</v>
      </c>
      <c r="AD60">
        <v>15149.9692863167</v>
      </c>
      <c r="AE60">
        <v>3.2608695652173911</v>
      </c>
      <c r="AF60">
        <v>22257.223705404485</v>
      </c>
      <c r="AG60">
        <v>5</v>
      </c>
      <c r="AH60">
        <v>30519.879545454547</v>
      </c>
      <c r="AI60" t="s">
        <v>1287</v>
      </c>
      <c r="AJ60">
        <v>44882.175802139034</v>
      </c>
      <c r="AK60">
        <v>5</v>
      </c>
      <c r="AL60">
        <v>45285.792491007196</v>
      </c>
      <c r="AM60">
        <v>55.608695652173914</v>
      </c>
      <c r="AN60">
        <v>557803.2642803425</v>
      </c>
      <c r="AO60">
        <v>688184.5601851996</v>
      </c>
      <c r="AP60">
        <v>1579760</v>
      </c>
      <c r="AQ60">
        <v>-891575.4398148004</v>
      </c>
      <c r="AR60">
        <v>55.608695652173914</v>
      </c>
      <c r="AS60">
        <v>63788.002725368977</v>
      </c>
      <c r="AT60">
        <v>751972.56291056855</v>
      </c>
      <c r="AU60">
        <v>-827787.43708943145</v>
      </c>
      <c r="AV60">
        <v>55.608695652173914</v>
      </c>
      <c r="AW60">
        <v>3323.27637631263</v>
      </c>
      <c r="AX60" s="1">
        <v>755295.83928688115</v>
      </c>
      <c r="AY60" s="1">
        <f t="shared" si="3"/>
        <v>290524.40000000002</v>
      </c>
      <c r="AZ60" s="1">
        <f t="shared" si="4"/>
        <v>469510.69</v>
      </c>
      <c r="BA60" s="1">
        <v>288712.82</v>
      </c>
      <c r="BB60" s="1">
        <v>466583.02</v>
      </c>
      <c r="BC60" s="131">
        <f t="shared" si="2"/>
        <v>755295.84000000008</v>
      </c>
    </row>
    <row r="61" spans="1:55" x14ac:dyDescent="0.2">
      <c r="B61" t="s">
        <v>204</v>
      </c>
      <c r="C61" t="s">
        <v>58</v>
      </c>
      <c r="D61" t="s">
        <v>548</v>
      </c>
      <c r="E61">
        <v>17905</v>
      </c>
      <c r="F61">
        <v>110946.16040316194</v>
      </c>
      <c r="G61">
        <v>3</v>
      </c>
      <c r="H61">
        <v>25116.110349127182</v>
      </c>
      <c r="I61" t="s">
        <v>1287</v>
      </c>
      <c r="J61">
        <v>60818.600543478264</v>
      </c>
      <c r="K61" t="s">
        <v>1290</v>
      </c>
      <c r="L61">
        <v>16955.488636363636</v>
      </c>
      <c r="M61" t="s">
        <v>1289</v>
      </c>
      <c r="N61">
        <v>31872.026107594938</v>
      </c>
      <c r="O61" t="s">
        <v>1289</v>
      </c>
      <c r="P61">
        <v>37863.008458646618</v>
      </c>
      <c r="Q61">
        <v>0.5</v>
      </c>
      <c r="R61">
        <v>9024.6955645161288</v>
      </c>
      <c r="S61">
        <v>0</v>
      </c>
      <c r="T61">
        <v>0</v>
      </c>
      <c r="U61">
        <v>5</v>
      </c>
      <c r="V61">
        <v>47284.320422535209</v>
      </c>
      <c r="W61" t="s">
        <v>1290</v>
      </c>
      <c r="X61">
        <v>23725.701413427563</v>
      </c>
      <c r="Y61">
        <v>3</v>
      </c>
      <c r="Z61">
        <v>44762.49</v>
      </c>
      <c r="AA61">
        <v>9</v>
      </c>
      <c r="AB61">
        <v>99064.527049180324</v>
      </c>
      <c r="AC61">
        <v>4.6875</v>
      </c>
      <c r="AD61">
        <v>30247.334512611465</v>
      </c>
      <c r="AE61">
        <v>2</v>
      </c>
      <c r="AF61">
        <v>13651.097205981419</v>
      </c>
      <c r="AG61">
        <v>0</v>
      </c>
      <c r="AH61">
        <v>0</v>
      </c>
      <c r="AI61" t="s">
        <v>1287</v>
      </c>
      <c r="AJ61">
        <v>44882.175802139034</v>
      </c>
      <c r="AK61">
        <v>5</v>
      </c>
      <c r="AL61">
        <v>45285.792491007196</v>
      </c>
      <c r="AM61">
        <v>52.1875</v>
      </c>
      <c r="AN61">
        <v>530553.36855660903</v>
      </c>
      <c r="AO61">
        <v>641499.5289597708</v>
      </c>
      <c r="AP61">
        <v>1432400</v>
      </c>
      <c r="AQ61">
        <v>-790900.4710402292</v>
      </c>
      <c r="AR61">
        <v>52.1875</v>
      </c>
      <c r="AS61">
        <v>59863.594230879156</v>
      </c>
      <c r="AT61">
        <v>701363.12319065002</v>
      </c>
      <c r="AU61">
        <v>-731036.87680934998</v>
      </c>
      <c r="AV61">
        <v>52.1875</v>
      </c>
      <c r="AW61">
        <v>3118.8195273203701</v>
      </c>
      <c r="AX61" s="1">
        <v>704481.94271797035</v>
      </c>
      <c r="AY61" s="1">
        <f t="shared" si="3"/>
        <v>270978.84999999998</v>
      </c>
      <c r="AZ61" s="1">
        <f t="shared" si="4"/>
        <v>437923.51</v>
      </c>
      <c r="BA61" s="1">
        <v>269289.14</v>
      </c>
      <c r="BB61" s="1">
        <v>435192.8</v>
      </c>
      <c r="BC61" s="131">
        <f t="shared" si="2"/>
        <v>704481.94</v>
      </c>
    </row>
    <row r="62" spans="1:55" x14ac:dyDescent="0.2">
      <c r="B62" t="s">
        <v>205</v>
      </c>
      <c r="C62" t="s">
        <v>59</v>
      </c>
      <c r="D62" t="s">
        <v>548</v>
      </c>
      <c r="E62">
        <v>54197</v>
      </c>
      <c r="F62">
        <v>329971.09810800682</v>
      </c>
      <c r="G62">
        <v>2</v>
      </c>
      <c r="H62">
        <v>16744.073566084789</v>
      </c>
      <c r="I62" t="s">
        <v>1289</v>
      </c>
      <c r="J62">
        <v>36491.16032608696</v>
      </c>
      <c r="K62" t="s">
        <v>1290</v>
      </c>
      <c r="L62">
        <v>16955.488636363636</v>
      </c>
      <c r="M62" t="s">
        <v>1290</v>
      </c>
      <c r="N62">
        <v>21248.017405063292</v>
      </c>
      <c r="O62" t="s">
        <v>1288</v>
      </c>
      <c r="P62">
        <v>12621.002819548872</v>
      </c>
      <c r="Q62">
        <v>0</v>
      </c>
      <c r="R62">
        <v>0</v>
      </c>
      <c r="S62">
        <v>0</v>
      </c>
      <c r="T62">
        <v>0</v>
      </c>
      <c r="U62">
        <v>4</v>
      </c>
      <c r="V62">
        <v>37827.456338028169</v>
      </c>
      <c r="W62" t="s">
        <v>1289</v>
      </c>
      <c r="X62">
        <v>35588.552120141343</v>
      </c>
      <c r="Y62">
        <v>3</v>
      </c>
      <c r="Z62">
        <v>44762.49</v>
      </c>
      <c r="AA62">
        <v>9</v>
      </c>
      <c r="AB62">
        <v>99064.527049180324</v>
      </c>
      <c r="AC62">
        <v>4</v>
      </c>
      <c r="AD62">
        <v>25811.058784095116</v>
      </c>
      <c r="AE62">
        <v>3.2777777777777777</v>
      </c>
      <c r="AF62">
        <v>22372.631532025105</v>
      </c>
      <c r="AG62">
        <v>5</v>
      </c>
      <c r="AH62">
        <v>30519.879545454547</v>
      </c>
      <c r="AI62" t="s">
        <v>1287</v>
      </c>
      <c r="AJ62">
        <v>44882.175802139034</v>
      </c>
      <c r="AK62">
        <v>5</v>
      </c>
      <c r="AL62">
        <v>45285.792491007196</v>
      </c>
      <c r="AM62">
        <v>51.277777777777779</v>
      </c>
      <c r="AN62">
        <v>490174.30641521839</v>
      </c>
      <c r="AO62">
        <v>820145.40452322527</v>
      </c>
      <c r="AP62">
        <v>4335760</v>
      </c>
      <c r="AQ62">
        <v>-3515614.5954767745</v>
      </c>
      <c r="AR62">
        <v>51.277777777777779</v>
      </c>
      <c r="AS62">
        <v>58820.063845750061</v>
      </c>
      <c r="AT62">
        <v>878965.46836897533</v>
      </c>
      <c r="AU62">
        <v>-3456794.5316310246</v>
      </c>
      <c r="AV62">
        <v>51.277777777777779</v>
      </c>
      <c r="AW62">
        <v>3064.4528795387373</v>
      </c>
      <c r="AX62" s="1">
        <v>882029.92124851409</v>
      </c>
      <c r="AY62" s="1">
        <f t="shared" si="3"/>
        <v>339272.65</v>
      </c>
      <c r="AZ62" s="1">
        <f t="shared" si="4"/>
        <v>548291.75</v>
      </c>
      <c r="BA62" s="1">
        <v>337157.08</v>
      </c>
      <c r="BB62" s="1">
        <v>544872.84</v>
      </c>
      <c r="BC62" s="131">
        <f t="shared" si="2"/>
        <v>882029.91999999993</v>
      </c>
    </row>
    <row r="63" spans="1:55" x14ac:dyDescent="0.2">
      <c r="B63" t="s">
        <v>206</v>
      </c>
      <c r="C63" t="s">
        <v>60</v>
      </c>
      <c r="D63" t="s">
        <v>548</v>
      </c>
      <c r="E63">
        <v>23009</v>
      </c>
      <c r="F63">
        <v>147684.79782449035</v>
      </c>
      <c r="G63">
        <v>3</v>
      </c>
      <c r="H63">
        <v>25116.110349127182</v>
      </c>
      <c r="I63" t="s">
        <v>1290</v>
      </c>
      <c r="J63">
        <v>24327.440217391304</v>
      </c>
      <c r="K63" t="s">
        <v>1290</v>
      </c>
      <c r="L63">
        <v>16955.488636363636</v>
      </c>
      <c r="M63" t="s">
        <v>1288</v>
      </c>
      <c r="N63">
        <v>10624.008702531646</v>
      </c>
      <c r="O63" t="s">
        <v>1289</v>
      </c>
      <c r="P63">
        <v>37863.008458646618</v>
      </c>
      <c r="Q63">
        <v>1.5</v>
      </c>
      <c r="R63">
        <v>27074.086693548386</v>
      </c>
      <c r="S63">
        <v>0.5</v>
      </c>
      <c r="T63">
        <v>10426.045807453416</v>
      </c>
      <c r="U63">
        <v>1</v>
      </c>
      <c r="V63">
        <v>9456.8640845070422</v>
      </c>
      <c r="W63" t="s">
        <v>1288</v>
      </c>
      <c r="X63">
        <v>11862.850706713782</v>
      </c>
      <c r="Y63">
        <v>3</v>
      </c>
      <c r="Z63">
        <v>44762.49</v>
      </c>
      <c r="AA63">
        <v>12</v>
      </c>
      <c r="AB63">
        <v>132086.03606557377</v>
      </c>
      <c r="AC63">
        <v>4.5294117647058822</v>
      </c>
      <c r="AD63">
        <v>29227.228329048881</v>
      </c>
      <c r="AE63">
        <v>4.5294117647058822</v>
      </c>
      <c r="AF63">
        <v>30915.720142957918</v>
      </c>
      <c r="AG63">
        <v>5</v>
      </c>
      <c r="AH63">
        <v>30519.879545454547</v>
      </c>
      <c r="AI63" t="s">
        <v>1287</v>
      </c>
      <c r="AJ63">
        <v>44882.175802139034</v>
      </c>
      <c r="AK63">
        <v>5</v>
      </c>
      <c r="AL63">
        <v>45285.792491007196</v>
      </c>
      <c r="AM63">
        <v>54.058823529411768</v>
      </c>
      <c r="AN63">
        <v>531385.22603246442</v>
      </c>
      <c r="AO63">
        <v>679070.02385695453</v>
      </c>
      <c r="AP63">
        <v>1840720</v>
      </c>
      <c r="AQ63">
        <v>-1161649.9761430454</v>
      </c>
      <c r="AR63">
        <v>54.058823529411768</v>
      </c>
      <c r="AS63">
        <v>62010.164816544362</v>
      </c>
      <c r="AT63">
        <v>741080.18867349892</v>
      </c>
      <c r="AU63">
        <v>-1099639.811326501</v>
      </c>
      <c r="AV63">
        <v>54.058823529411768</v>
      </c>
      <c r="AW63">
        <v>3230.6532109699697</v>
      </c>
      <c r="AX63" s="1">
        <v>744310.84188446891</v>
      </c>
      <c r="AY63" s="1">
        <f t="shared" si="3"/>
        <v>286299.03000000003</v>
      </c>
      <c r="AZ63" s="1">
        <f t="shared" si="4"/>
        <v>462682.15</v>
      </c>
      <c r="BA63" s="1">
        <v>284513.78999999998</v>
      </c>
      <c r="BB63" s="1">
        <v>459797.05</v>
      </c>
      <c r="BC63" s="131">
        <f t="shared" si="2"/>
        <v>744310.84</v>
      </c>
    </row>
    <row r="64" spans="1:55" x14ac:dyDescent="0.2">
      <c r="B64" t="s">
        <v>207</v>
      </c>
      <c r="C64" t="s">
        <v>61</v>
      </c>
      <c r="D64" t="s">
        <v>548</v>
      </c>
      <c r="E64">
        <v>26511</v>
      </c>
      <c r="F64">
        <v>155812.66915982022</v>
      </c>
      <c r="G64">
        <v>3</v>
      </c>
      <c r="H64">
        <v>25116.110349127182</v>
      </c>
      <c r="I64" t="s">
        <v>1291</v>
      </c>
      <c r="J64">
        <v>48654.880434782608</v>
      </c>
      <c r="K64" t="s">
        <v>1289</v>
      </c>
      <c r="L64">
        <v>25433.232954545456</v>
      </c>
      <c r="M64" t="s">
        <v>1290</v>
      </c>
      <c r="N64">
        <v>21248.017405063292</v>
      </c>
      <c r="O64" t="s">
        <v>1289</v>
      </c>
      <c r="P64">
        <v>37863.008458646618</v>
      </c>
      <c r="Q64">
        <v>1.5</v>
      </c>
      <c r="R64">
        <v>27074.086693548386</v>
      </c>
      <c r="S64">
        <v>0</v>
      </c>
      <c r="T64">
        <v>0</v>
      </c>
      <c r="U64">
        <v>1</v>
      </c>
      <c r="V64">
        <v>9456.8640845070422</v>
      </c>
      <c r="W64" t="s">
        <v>1287</v>
      </c>
      <c r="X64">
        <v>59314.253533568903</v>
      </c>
      <c r="Y64">
        <v>3</v>
      </c>
      <c r="Z64">
        <v>44762.49</v>
      </c>
      <c r="AA64">
        <v>3</v>
      </c>
      <c r="AB64">
        <v>33021.509016393444</v>
      </c>
      <c r="AC64">
        <v>5</v>
      </c>
      <c r="AD64">
        <v>32263.823480118896</v>
      </c>
      <c r="AE64">
        <v>5</v>
      </c>
      <c r="AF64">
        <v>34127.74301495355</v>
      </c>
      <c r="AG64">
        <v>5</v>
      </c>
      <c r="AH64">
        <v>30519.879545454547</v>
      </c>
      <c r="AI64" t="s">
        <v>1291</v>
      </c>
      <c r="AJ64">
        <v>35905.740641711229</v>
      </c>
      <c r="AK64">
        <v>2</v>
      </c>
      <c r="AL64">
        <v>18114.316996402878</v>
      </c>
      <c r="AM64">
        <v>49.5</v>
      </c>
      <c r="AN64">
        <v>482875.95660882408</v>
      </c>
      <c r="AO64">
        <v>638688.62576864427</v>
      </c>
      <c r="AP64">
        <v>2120880</v>
      </c>
      <c r="AQ64">
        <v>-1482191.3742313557</v>
      </c>
      <c r="AR64">
        <v>49.5</v>
      </c>
      <c r="AS64">
        <v>56780.798360306944</v>
      </c>
      <c r="AT64">
        <v>695469.42412895127</v>
      </c>
      <c r="AU64">
        <v>-1425410.5758710487</v>
      </c>
      <c r="AV64">
        <v>49.5</v>
      </c>
      <c r="AW64">
        <v>2958.2096594463869</v>
      </c>
      <c r="AX64" s="1">
        <v>698427.63378839765</v>
      </c>
      <c r="AY64" s="1">
        <f t="shared" si="3"/>
        <v>268650.06</v>
      </c>
      <c r="AZ64" s="1">
        <f t="shared" si="4"/>
        <v>434160</v>
      </c>
      <c r="BA64" s="1">
        <v>266974.87</v>
      </c>
      <c r="BB64" s="1">
        <v>431452.76</v>
      </c>
      <c r="BC64" s="131">
        <f t="shared" si="2"/>
        <v>698427.63</v>
      </c>
    </row>
    <row r="65" spans="1:55" x14ac:dyDescent="0.2">
      <c r="B65" t="s">
        <v>208</v>
      </c>
      <c r="C65" t="s">
        <v>62</v>
      </c>
      <c r="D65" t="s">
        <v>548</v>
      </c>
      <c r="E65">
        <v>21594</v>
      </c>
      <c r="F65">
        <v>149668.85950999879</v>
      </c>
      <c r="G65">
        <v>4</v>
      </c>
      <c r="H65">
        <v>33488.147132169579</v>
      </c>
      <c r="I65" t="s">
        <v>1291</v>
      </c>
      <c r="J65">
        <v>48654.880434782608</v>
      </c>
      <c r="K65" t="s">
        <v>1291</v>
      </c>
      <c r="L65">
        <v>33910.977272727272</v>
      </c>
      <c r="M65" t="s">
        <v>1291</v>
      </c>
      <c r="N65">
        <v>42496.034810126584</v>
      </c>
      <c r="O65" t="s">
        <v>1287</v>
      </c>
      <c r="P65">
        <v>63105.014097744359</v>
      </c>
      <c r="Q65">
        <v>0.5</v>
      </c>
      <c r="R65">
        <v>9024.6955645161288</v>
      </c>
      <c r="S65">
        <v>0.5</v>
      </c>
      <c r="T65">
        <v>10426.045807453416</v>
      </c>
      <c r="U65">
        <v>2</v>
      </c>
      <c r="V65">
        <v>18913.728169014084</v>
      </c>
      <c r="W65" t="s">
        <v>1290</v>
      </c>
      <c r="X65">
        <v>23725.701413427563</v>
      </c>
      <c r="Y65">
        <v>3</v>
      </c>
      <c r="Z65">
        <v>44762.49</v>
      </c>
      <c r="AA65">
        <v>12</v>
      </c>
      <c r="AB65">
        <v>132086.03606557377</v>
      </c>
      <c r="AC65">
        <v>3.5</v>
      </c>
      <c r="AD65">
        <v>22584.676436083228</v>
      </c>
      <c r="AE65">
        <v>3.875</v>
      </c>
      <c r="AF65">
        <v>26449.000836588999</v>
      </c>
      <c r="AG65">
        <v>5</v>
      </c>
      <c r="AH65">
        <v>30519.879545454547</v>
      </c>
      <c r="AI65" t="s">
        <v>1289</v>
      </c>
      <c r="AJ65">
        <v>26929.305481283423</v>
      </c>
      <c r="AK65">
        <v>2</v>
      </c>
      <c r="AL65">
        <v>18114.316996402878</v>
      </c>
      <c r="AM65">
        <v>58.375</v>
      </c>
      <c r="AN65">
        <v>585190.93006334861</v>
      </c>
      <c r="AO65">
        <v>734859.78957334731</v>
      </c>
      <c r="AP65">
        <v>1727520</v>
      </c>
      <c r="AQ65">
        <v>-992660.21042665269</v>
      </c>
      <c r="AR65">
        <v>58.375</v>
      </c>
      <c r="AS65">
        <v>66961.194025917532</v>
      </c>
      <c r="AT65">
        <v>801820.98359926487</v>
      </c>
      <c r="AU65">
        <v>-925699.01640073513</v>
      </c>
      <c r="AV65">
        <v>58.375</v>
      </c>
      <c r="AW65">
        <v>3488.5957347511685</v>
      </c>
      <c r="AX65" s="1">
        <v>805309.57933401607</v>
      </c>
      <c r="AY65" s="1">
        <f t="shared" si="3"/>
        <v>309762.18</v>
      </c>
      <c r="AZ65" s="1">
        <f t="shared" si="4"/>
        <v>500600.48</v>
      </c>
      <c r="BA65" s="1">
        <v>307830.63</v>
      </c>
      <c r="BB65" s="1">
        <v>497478.95</v>
      </c>
      <c r="BC65" s="131">
        <f t="shared" si="2"/>
        <v>805309.58000000007</v>
      </c>
    </row>
    <row r="66" spans="1:55" x14ac:dyDescent="0.2">
      <c r="B66" t="s">
        <v>209</v>
      </c>
      <c r="C66" t="s">
        <v>63</v>
      </c>
      <c r="D66" t="s">
        <v>548</v>
      </c>
      <c r="E66">
        <v>23411</v>
      </c>
      <c r="F66">
        <v>148314.62902149698</v>
      </c>
      <c r="G66">
        <v>3</v>
      </c>
      <c r="H66">
        <v>25116.110349127182</v>
      </c>
      <c r="I66" t="s">
        <v>1288</v>
      </c>
      <c r="J66">
        <v>12163.720108695652</v>
      </c>
      <c r="K66" t="s">
        <v>1289</v>
      </c>
      <c r="L66">
        <v>25433.232954545456</v>
      </c>
      <c r="M66" t="s">
        <v>1288</v>
      </c>
      <c r="N66">
        <v>10624.008702531646</v>
      </c>
      <c r="O66" t="s">
        <v>1288</v>
      </c>
      <c r="P66">
        <v>12621.002819548872</v>
      </c>
      <c r="Q66">
        <v>0</v>
      </c>
      <c r="R66">
        <v>0</v>
      </c>
      <c r="S66">
        <v>0.5</v>
      </c>
      <c r="T66">
        <v>10426.045807453416</v>
      </c>
      <c r="U66">
        <v>4</v>
      </c>
      <c r="V66">
        <v>37827.456338028169</v>
      </c>
      <c r="W66" t="s">
        <v>1289</v>
      </c>
      <c r="X66">
        <v>35588.552120141343</v>
      </c>
      <c r="Y66">
        <v>3</v>
      </c>
      <c r="Z66">
        <v>44762.49</v>
      </c>
      <c r="AA66">
        <v>9</v>
      </c>
      <c r="AB66">
        <v>99064.527049180324</v>
      </c>
      <c r="AC66">
        <v>5</v>
      </c>
      <c r="AD66">
        <v>32263.823480118896</v>
      </c>
      <c r="AE66">
        <v>4.8571428571428568</v>
      </c>
      <c r="AF66">
        <v>33152.664643097734</v>
      </c>
      <c r="AG66">
        <v>5</v>
      </c>
      <c r="AH66">
        <v>30519.879545454547</v>
      </c>
      <c r="AI66" t="s">
        <v>1287</v>
      </c>
      <c r="AJ66">
        <v>44882.175802139034</v>
      </c>
      <c r="AK66">
        <v>5</v>
      </c>
      <c r="AL66">
        <v>45285.792491007196</v>
      </c>
      <c r="AM66">
        <v>53.357142857142861</v>
      </c>
      <c r="AN66">
        <v>499731.48221106944</v>
      </c>
      <c r="AO66">
        <v>648046.11123256641</v>
      </c>
      <c r="AP66">
        <v>1872880</v>
      </c>
      <c r="AQ66">
        <v>-1224833.8887674336</v>
      </c>
      <c r="AR66">
        <v>53.357142857142861</v>
      </c>
      <c r="AS66">
        <v>61205.276154616578</v>
      </c>
      <c r="AT66">
        <v>709251.38738718303</v>
      </c>
      <c r="AU66">
        <v>-1163628.612612817</v>
      </c>
      <c r="AV66">
        <v>53.357142857142861</v>
      </c>
      <c r="AW66">
        <v>3188.7195030396119</v>
      </c>
      <c r="AX66" s="1">
        <v>712440.10689022264</v>
      </c>
      <c r="AY66" s="1">
        <f t="shared" si="3"/>
        <v>274039.95</v>
      </c>
      <c r="AZ66" s="1">
        <f t="shared" si="4"/>
        <v>442870.5</v>
      </c>
      <c r="BA66" s="1">
        <v>272331.15999999997</v>
      </c>
      <c r="BB66" s="1">
        <v>440108.95</v>
      </c>
      <c r="BC66" s="131">
        <f t="shared" si="2"/>
        <v>712440.11</v>
      </c>
    </row>
    <row r="67" spans="1:55" x14ac:dyDescent="0.2">
      <c r="B67" t="s">
        <v>210</v>
      </c>
      <c r="C67" t="s">
        <v>64</v>
      </c>
      <c r="D67" t="s">
        <v>548</v>
      </c>
      <c r="E67">
        <v>42051</v>
      </c>
      <c r="F67">
        <v>254634.92081451198</v>
      </c>
      <c r="G67">
        <v>3</v>
      </c>
      <c r="H67">
        <v>25116.110349127182</v>
      </c>
      <c r="I67" t="s">
        <v>1290</v>
      </c>
      <c r="J67">
        <v>24327.440217391304</v>
      </c>
      <c r="K67" t="s">
        <v>1289</v>
      </c>
      <c r="L67">
        <v>25433.232954545456</v>
      </c>
      <c r="M67" t="s">
        <v>1288</v>
      </c>
      <c r="N67">
        <v>10624.008702531646</v>
      </c>
      <c r="O67" t="s">
        <v>1288</v>
      </c>
      <c r="P67">
        <v>12621.002819548872</v>
      </c>
      <c r="Q67">
        <v>0.5</v>
      </c>
      <c r="R67">
        <v>9024.6955645161288</v>
      </c>
      <c r="S67">
        <v>0</v>
      </c>
      <c r="T67">
        <v>0</v>
      </c>
      <c r="U67">
        <v>4</v>
      </c>
      <c r="V67">
        <v>37827.456338028169</v>
      </c>
      <c r="W67" t="s">
        <v>1288</v>
      </c>
      <c r="X67">
        <v>11862.850706713782</v>
      </c>
      <c r="Y67">
        <v>3</v>
      </c>
      <c r="Z67">
        <v>44762.49</v>
      </c>
      <c r="AA67">
        <v>12</v>
      </c>
      <c r="AB67">
        <v>132086.03606557377</v>
      </c>
      <c r="AC67">
        <v>2.9</v>
      </c>
      <c r="AD67">
        <v>18713.017618468959</v>
      </c>
      <c r="AE67">
        <v>2.6</v>
      </c>
      <c r="AF67">
        <v>17746.426367775846</v>
      </c>
      <c r="AG67">
        <v>5</v>
      </c>
      <c r="AH67">
        <v>30519.879545454547</v>
      </c>
      <c r="AI67" t="s">
        <v>1287</v>
      </c>
      <c r="AJ67">
        <v>44882.175802139034</v>
      </c>
      <c r="AK67">
        <v>5</v>
      </c>
      <c r="AL67">
        <v>45285.792491007196</v>
      </c>
      <c r="AM67">
        <v>51</v>
      </c>
      <c r="AN67">
        <v>490832.61554282182</v>
      </c>
      <c r="AO67">
        <v>745467.53635733388</v>
      </c>
      <c r="AP67">
        <v>3364080</v>
      </c>
      <c r="AQ67">
        <v>-2618612.4636426661</v>
      </c>
      <c r="AR67">
        <v>51</v>
      </c>
      <c r="AS67">
        <v>58501.428613649579</v>
      </c>
      <c r="AT67">
        <v>803968.96497098345</v>
      </c>
      <c r="AU67">
        <v>-2560111.0350290164</v>
      </c>
      <c r="AV67">
        <v>51</v>
      </c>
      <c r="AW67">
        <v>3047.8523763993076</v>
      </c>
      <c r="AX67" s="1">
        <v>807016.81734738278</v>
      </c>
      <c r="AY67" s="1">
        <f t="shared" si="3"/>
        <v>310418.87</v>
      </c>
      <c r="AZ67" s="1">
        <f t="shared" si="4"/>
        <v>501661.74</v>
      </c>
      <c r="BA67" s="1">
        <v>308483.23</v>
      </c>
      <c r="BB67" s="1">
        <v>498533.59</v>
      </c>
      <c r="BC67" s="131">
        <f t="shared" si="2"/>
        <v>807016.82000000007</v>
      </c>
    </row>
    <row r="68" spans="1:55" x14ac:dyDescent="0.2">
      <c r="B68" t="s">
        <v>211</v>
      </c>
      <c r="C68" t="s">
        <v>65</v>
      </c>
      <c r="D68" t="s">
        <v>548</v>
      </c>
      <c r="E68">
        <v>11216</v>
      </c>
      <c r="F68">
        <v>79902.562906262741</v>
      </c>
      <c r="G68">
        <v>5</v>
      </c>
      <c r="H68">
        <v>41860.183915211972</v>
      </c>
      <c r="I68" t="s">
        <v>1288</v>
      </c>
      <c r="J68">
        <v>12163.720108695652</v>
      </c>
      <c r="K68" t="s">
        <v>1291</v>
      </c>
      <c r="L68">
        <v>33910.977272727272</v>
      </c>
      <c r="M68" t="s">
        <v>1288</v>
      </c>
      <c r="N68">
        <v>10624.008702531646</v>
      </c>
      <c r="O68" t="s">
        <v>1288</v>
      </c>
      <c r="P68">
        <v>12621.002819548872</v>
      </c>
      <c r="Q68">
        <v>1.5</v>
      </c>
      <c r="R68">
        <v>27074.086693548386</v>
      </c>
      <c r="S68">
        <v>1.5</v>
      </c>
      <c r="T68">
        <v>31278.137422360247</v>
      </c>
      <c r="U68">
        <v>1</v>
      </c>
      <c r="V68">
        <v>9456.8640845070422</v>
      </c>
      <c r="W68" t="s">
        <v>1291</v>
      </c>
      <c r="X68">
        <v>47451.402826855126</v>
      </c>
      <c r="Y68">
        <v>3</v>
      </c>
      <c r="Z68">
        <v>44762.49</v>
      </c>
      <c r="AA68">
        <v>12</v>
      </c>
      <c r="AB68">
        <v>132086.03606557377</v>
      </c>
      <c r="AC68">
        <v>5</v>
      </c>
      <c r="AD68">
        <v>32263.823480118896</v>
      </c>
      <c r="AE68">
        <v>5</v>
      </c>
      <c r="AF68">
        <v>34127.74301495355</v>
      </c>
      <c r="AG68">
        <v>5</v>
      </c>
      <c r="AH68">
        <v>30519.879545454547</v>
      </c>
      <c r="AI68" t="s">
        <v>1287</v>
      </c>
      <c r="AJ68">
        <v>44882.175802139034</v>
      </c>
      <c r="AK68">
        <v>5</v>
      </c>
      <c r="AL68">
        <v>45285.792491007196</v>
      </c>
      <c r="AM68">
        <v>60</v>
      </c>
      <c r="AN68">
        <v>590368.32424523321</v>
      </c>
      <c r="AO68">
        <v>670270.8871514959</v>
      </c>
      <c r="AP68">
        <v>897280</v>
      </c>
      <c r="AQ68">
        <v>-227009.1128485041</v>
      </c>
      <c r="AR68">
        <v>60</v>
      </c>
      <c r="AS68">
        <v>68825.21013370539</v>
      </c>
      <c r="AT68">
        <v>739096.09728520131</v>
      </c>
      <c r="AU68">
        <v>-158183.90271479869</v>
      </c>
      <c r="AV68">
        <v>60</v>
      </c>
      <c r="AW68">
        <v>3585.7086781168323</v>
      </c>
      <c r="AX68" s="1">
        <v>742681.8059633181</v>
      </c>
      <c r="AY68" s="1">
        <f t="shared" si="3"/>
        <v>285672.42</v>
      </c>
      <c r="AZ68" s="1">
        <f t="shared" si="4"/>
        <v>461669.5</v>
      </c>
      <c r="BA68" s="1">
        <v>283891.09000000003</v>
      </c>
      <c r="BB68" s="1">
        <v>458790.72</v>
      </c>
      <c r="BC68" s="131">
        <f t="shared" ref="BC68:BC117" si="5">+BA68+BB68</f>
        <v>742681.81</v>
      </c>
    </row>
    <row r="69" spans="1:55" x14ac:dyDescent="0.2">
      <c r="B69" t="s">
        <v>212</v>
      </c>
      <c r="C69" t="s">
        <v>66</v>
      </c>
      <c r="D69" t="s">
        <v>548</v>
      </c>
      <c r="E69">
        <v>30142</v>
      </c>
      <c r="F69">
        <v>173736.91118996474</v>
      </c>
      <c r="G69">
        <v>1</v>
      </c>
      <c r="H69">
        <v>8372.0367830423947</v>
      </c>
      <c r="I69" t="s">
        <v>1287</v>
      </c>
      <c r="J69">
        <v>60818.600543478264</v>
      </c>
      <c r="K69" t="s">
        <v>1288</v>
      </c>
      <c r="L69">
        <v>8477.744318181818</v>
      </c>
      <c r="M69" t="s">
        <v>1287</v>
      </c>
      <c r="N69">
        <v>53120.043512658231</v>
      </c>
      <c r="O69" t="s">
        <v>1288</v>
      </c>
      <c r="P69">
        <v>12621.002819548872</v>
      </c>
      <c r="Q69">
        <v>0</v>
      </c>
      <c r="R69">
        <v>0</v>
      </c>
      <c r="S69">
        <v>0</v>
      </c>
      <c r="T69">
        <v>0</v>
      </c>
      <c r="U69">
        <v>2</v>
      </c>
      <c r="V69">
        <v>18913.728169014084</v>
      </c>
      <c r="W69" t="s">
        <v>1288</v>
      </c>
      <c r="X69">
        <v>11862.850706713782</v>
      </c>
      <c r="Y69">
        <v>3</v>
      </c>
      <c r="Z69">
        <v>44762.49</v>
      </c>
      <c r="AA69">
        <v>6</v>
      </c>
      <c r="AB69">
        <v>66043.018032786887</v>
      </c>
      <c r="AC69">
        <v>4</v>
      </c>
      <c r="AD69">
        <v>25811.058784095116</v>
      </c>
      <c r="AE69">
        <v>4.5454545454545459</v>
      </c>
      <c r="AF69">
        <v>31025.220922685046</v>
      </c>
      <c r="AG69">
        <v>5</v>
      </c>
      <c r="AH69">
        <v>30519.879545454547</v>
      </c>
      <c r="AI69" t="s">
        <v>1287</v>
      </c>
      <c r="AJ69">
        <v>44882.175802139034</v>
      </c>
      <c r="AK69">
        <v>5</v>
      </c>
      <c r="AL69">
        <v>45285.792491007196</v>
      </c>
      <c r="AM69">
        <v>48.545454545454547</v>
      </c>
      <c r="AN69">
        <v>462515.64243080525</v>
      </c>
      <c r="AO69">
        <v>636252.55362077011</v>
      </c>
      <c r="AP69">
        <v>2411360</v>
      </c>
      <c r="AQ69">
        <v>-1775107.4463792299</v>
      </c>
      <c r="AR69">
        <v>48.545454545454547</v>
      </c>
      <c r="AS69">
        <v>55685.851835452537</v>
      </c>
      <c r="AT69">
        <v>691938.40545622259</v>
      </c>
      <c r="AU69">
        <v>-1719421.5945437774</v>
      </c>
      <c r="AV69">
        <v>48.545454545454547</v>
      </c>
      <c r="AW69">
        <v>2901.1642941127097</v>
      </c>
      <c r="AX69" s="1">
        <v>694839.5697503353</v>
      </c>
      <c r="AY69" s="1">
        <f t="shared" si="3"/>
        <v>267269.90999999997</v>
      </c>
      <c r="AZ69" s="1">
        <f t="shared" si="4"/>
        <v>431929.57</v>
      </c>
      <c r="BA69" s="1">
        <v>265603.33</v>
      </c>
      <c r="BB69" s="1">
        <v>429236.24</v>
      </c>
      <c r="BC69" s="131">
        <f t="shared" si="5"/>
        <v>694839.57000000007</v>
      </c>
    </row>
    <row r="70" spans="1:55" x14ac:dyDescent="0.2">
      <c r="B70" t="s">
        <v>213</v>
      </c>
      <c r="C70" t="s">
        <v>67</v>
      </c>
      <c r="D70" t="s">
        <v>548</v>
      </c>
      <c r="E70">
        <v>14235</v>
      </c>
      <c r="F70">
        <v>102536.63561016919</v>
      </c>
      <c r="G70">
        <v>4</v>
      </c>
      <c r="H70">
        <v>33488.147132169579</v>
      </c>
      <c r="I70" t="s">
        <v>1288</v>
      </c>
      <c r="J70">
        <v>12163.720108695652</v>
      </c>
      <c r="K70" t="s">
        <v>1289</v>
      </c>
      <c r="L70">
        <v>25433.232954545456</v>
      </c>
      <c r="M70" t="s">
        <v>1288</v>
      </c>
      <c r="N70">
        <v>10624.008702531646</v>
      </c>
      <c r="O70" t="s">
        <v>1287</v>
      </c>
      <c r="P70">
        <v>63105.014097744359</v>
      </c>
      <c r="Q70">
        <v>2.5</v>
      </c>
      <c r="R70">
        <v>45123.477822580644</v>
      </c>
      <c r="S70">
        <v>2.5</v>
      </c>
      <c r="T70">
        <v>52130.229037267083</v>
      </c>
      <c r="U70">
        <v>4</v>
      </c>
      <c r="V70">
        <v>37827.456338028169</v>
      </c>
      <c r="W70" t="s">
        <v>1289</v>
      </c>
      <c r="X70">
        <v>35588.552120141343</v>
      </c>
      <c r="Y70">
        <v>6</v>
      </c>
      <c r="Z70">
        <v>89524.98</v>
      </c>
      <c r="AA70">
        <v>15</v>
      </c>
      <c r="AB70">
        <v>165107.54508196723</v>
      </c>
      <c r="AC70">
        <v>3.3333333333333335</v>
      </c>
      <c r="AD70">
        <v>21509.215653412597</v>
      </c>
      <c r="AE70">
        <v>3.3333333333333335</v>
      </c>
      <c r="AF70">
        <v>22751.828676635698</v>
      </c>
      <c r="AG70">
        <v>5</v>
      </c>
      <c r="AH70">
        <v>30519.879545454547</v>
      </c>
      <c r="AI70" t="s">
        <v>1288</v>
      </c>
      <c r="AJ70">
        <v>8976.4351604278072</v>
      </c>
      <c r="AK70">
        <v>1</v>
      </c>
      <c r="AL70">
        <v>9057.1584982014392</v>
      </c>
      <c r="AM70">
        <v>60.666666666666671</v>
      </c>
      <c r="AN70">
        <v>662930.88092980324</v>
      </c>
      <c r="AO70">
        <v>765467.51653997251</v>
      </c>
      <c r="AP70">
        <v>1138800</v>
      </c>
      <c r="AQ70">
        <v>-373332.48346002749</v>
      </c>
      <c r="AR70">
        <v>60.666666666666671</v>
      </c>
      <c r="AS70">
        <v>69589.934690746551</v>
      </c>
      <c r="AT70">
        <v>835057.4512307191</v>
      </c>
      <c r="AU70">
        <v>-303742.5487692809</v>
      </c>
      <c r="AV70">
        <v>60.666666666666671</v>
      </c>
      <c r="AW70">
        <v>3625.5498856514646</v>
      </c>
      <c r="AX70" s="1">
        <v>838683.00111637055</v>
      </c>
      <c r="AY70" s="1">
        <f t="shared" ref="AY70:AY101" si="6">ROUND(AX70*$AY$2/$AX$117,2)</f>
        <v>322599.26</v>
      </c>
      <c r="AZ70" s="1">
        <f t="shared" ref="AZ70:AZ101" si="7">ROUND(AX70*$AZ$2/$AX$117,2)</f>
        <v>521346.23</v>
      </c>
      <c r="BA70" s="1">
        <v>320587.67</v>
      </c>
      <c r="BB70" s="1">
        <v>518095.33</v>
      </c>
      <c r="BC70" s="131">
        <f t="shared" si="5"/>
        <v>838683</v>
      </c>
    </row>
    <row r="71" spans="1:55" x14ac:dyDescent="0.2">
      <c r="B71" t="s">
        <v>214</v>
      </c>
      <c r="C71" t="s">
        <v>68</v>
      </c>
      <c r="D71" t="s">
        <v>548</v>
      </c>
      <c r="E71">
        <v>5825</v>
      </c>
      <c r="F71">
        <v>60447.566405719364</v>
      </c>
      <c r="G71">
        <v>4</v>
      </c>
      <c r="H71">
        <v>33488.147132169579</v>
      </c>
      <c r="I71" t="s">
        <v>1291</v>
      </c>
      <c r="J71">
        <v>48654.880434782608</v>
      </c>
      <c r="K71" t="s">
        <v>1291</v>
      </c>
      <c r="L71">
        <v>33910.977272727272</v>
      </c>
      <c r="M71" t="s">
        <v>1287</v>
      </c>
      <c r="N71">
        <v>53120.043512658231</v>
      </c>
      <c r="O71" t="s">
        <v>1288</v>
      </c>
      <c r="P71">
        <v>12621.002819548872</v>
      </c>
      <c r="Q71">
        <v>2.5</v>
      </c>
      <c r="R71">
        <v>45123.477822580644</v>
      </c>
      <c r="S71">
        <v>2.5</v>
      </c>
      <c r="T71">
        <v>52130.229037267083</v>
      </c>
      <c r="U71">
        <v>5</v>
      </c>
      <c r="V71">
        <v>47284.320422535209</v>
      </c>
      <c r="W71" t="s">
        <v>1287</v>
      </c>
      <c r="X71">
        <v>59314.253533568903</v>
      </c>
      <c r="Y71">
        <v>15</v>
      </c>
      <c r="Z71">
        <v>223812.45</v>
      </c>
      <c r="AA71">
        <v>15</v>
      </c>
      <c r="AB71">
        <v>165107.54508196723</v>
      </c>
      <c r="AC71">
        <v>4.8</v>
      </c>
      <c r="AD71">
        <v>30973.270540914138</v>
      </c>
      <c r="AE71">
        <v>4.5999999999999996</v>
      </c>
      <c r="AF71">
        <v>31397.523573757262</v>
      </c>
      <c r="AG71">
        <v>5</v>
      </c>
      <c r="AH71">
        <v>30519.879545454547</v>
      </c>
      <c r="AI71" t="s">
        <v>1287</v>
      </c>
      <c r="AJ71">
        <v>44882.175802139034</v>
      </c>
      <c r="AK71">
        <v>5</v>
      </c>
      <c r="AL71">
        <v>45285.792491007196</v>
      </c>
      <c r="AM71">
        <v>87.4</v>
      </c>
      <c r="AN71">
        <v>957625.96902307787</v>
      </c>
      <c r="AO71">
        <v>1018073.5354287972</v>
      </c>
      <c r="AP71">
        <v>466000</v>
      </c>
      <c r="AQ71">
        <v>552073.53542879724</v>
      </c>
      <c r="AR71">
        <v>0</v>
      </c>
      <c r="AS71">
        <v>0</v>
      </c>
      <c r="AT71">
        <v>466000</v>
      </c>
      <c r="AU71">
        <v>0</v>
      </c>
      <c r="AW71">
        <v>0</v>
      </c>
      <c r="AX71" s="1">
        <v>466000</v>
      </c>
      <c r="AY71" s="1">
        <f t="shared" si="6"/>
        <v>179246.81</v>
      </c>
      <c r="AZ71" s="1">
        <f t="shared" si="7"/>
        <v>289677.2</v>
      </c>
      <c r="BA71" s="1">
        <v>178129.11</v>
      </c>
      <c r="BB71" s="1">
        <v>287870.89</v>
      </c>
      <c r="BC71" s="131">
        <f t="shared" si="5"/>
        <v>466000</v>
      </c>
    </row>
    <row r="72" spans="1:55" x14ac:dyDescent="0.2">
      <c r="A72" t="s">
        <v>138</v>
      </c>
      <c r="B72" t="s">
        <v>215</v>
      </c>
      <c r="C72" t="s">
        <v>69</v>
      </c>
      <c r="D72" t="s">
        <v>548</v>
      </c>
      <c r="E72">
        <v>41665</v>
      </c>
      <c r="F72">
        <v>227209.13175519963</v>
      </c>
      <c r="G72">
        <v>5</v>
      </c>
      <c r="H72">
        <v>41860.183915211972</v>
      </c>
      <c r="I72" t="s">
        <v>1291</v>
      </c>
      <c r="J72">
        <v>48654.880434782608</v>
      </c>
      <c r="K72" t="s">
        <v>1287</v>
      </c>
      <c r="L72">
        <v>42388.721590909088</v>
      </c>
      <c r="M72" t="s">
        <v>1290</v>
      </c>
      <c r="N72">
        <v>21248.017405063292</v>
      </c>
      <c r="O72" t="s">
        <v>1290</v>
      </c>
      <c r="P72">
        <v>25242.005639097744</v>
      </c>
      <c r="Q72">
        <v>0.5</v>
      </c>
      <c r="R72">
        <v>9024.6955645161288</v>
      </c>
      <c r="S72">
        <v>0.5</v>
      </c>
      <c r="T72">
        <v>10426.045807453416</v>
      </c>
      <c r="U72">
        <v>2</v>
      </c>
      <c r="V72">
        <v>18913.728169014084</v>
      </c>
      <c r="W72" t="s">
        <v>1290</v>
      </c>
      <c r="X72">
        <v>23725.701413427563</v>
      </c>
      <c r="Y72">
        <v>3</v>
      </c>
      <c r="Z72">
        <v>44762.49</v>
      </c>
      <c r="AA72">
        <v>3</v>
      </c>
      <c r="AB72">
        <v>33021.509016393444</v>
      </c>
      <c r="AC72">
        <v>5</v>
      </c>
      <c r="AD72">
        <v>32263.823480118896</v>
      </c>
      <c r="AE72">
        <v>1.9285714285714286</v>
      </c>
      <c r="AF72">
        <v>13163.558020053513</v>
      </c>
      <c r="AG72">
        <v>0</v>
      </c>
      <c r="AH72">
        <v>0</v>
      </c>
      <c r="AI72" t="s">
        <v>1287</v>
      </c>
      <c r="AJ72">
        <v>44882.175802139034</v>
      </c>
      <c r="AK72">
        <v>5</v>
      </c>
      <c r="AL72">
        <v>45285.792491007196</v>
      </c>
      <c r="AM72">
        <v>45.928571428571431</v>
      </c>
      <c r="AN72">
        <v>454863.32874918799</v>
      </c>
      <c r="AO72">
        <v>682072.46050438762</v>
      </c>
      <c r="AP72">
        <v>3333200</v>
      </c>
      <c r="AQ72">
        <v>-2651127.5394956125</v>
      </c>
      <c r="AR72">
        <v>45.928571428571431</v>
      </c>
      <c r="AS72">
        <v>52684.059661872096</v>
      </c>
      <c r="AT72">
        <v>734756.52016625972</v>
      </c>
      <c r="AU72">
        <v>-2598443.4798337403</v>
      </c>
      <c r="AV72">
        <v>45.928571428571431</v>
      </c>
      <c r="AW72">
        <v>2744.7746190822895</v>
      </c>
      <c r="AX72" s="1">
        <v>737501.29478534206</v>
      </c>
      <c r="AY72" s="1">
        <f t="shared" si="6"/>
        <v>283679.74</v>
      </c>
      <c r="AZ72" s="1">
        <f t="shared" si="7"/>
        <v>458449.16</v>
      </c>
      <c r="BA72" s="1">
        <v>281910.83</v>
      </c>
      <c r="BB72" s="1">
        <v>455590.47</v>
      </c>
      <c r="BC72" s="131">
        <f t="shared" si="5"/>
        <v>737501.3</v>
      </c>
    </row>
    <row r="73" spans="1:55" x14ac:dyDescent="0.2">
      <c r="B73" t="s">
        <v>216</v>
      </c>
      <c r="C73" t="s">
        <v>70</v>
      </c>
      <c r="D73" t="s">
        <v>548</v>
      </c>
      <c r="E73">
        <v>14068</v>
      </c>
      <c r="F73">
        <v>112654.87758294033</v>
      </c>
      <c r="G73">
        <v>5</v>
      </c>
      <c r="H73">
        <v>41860.183915211972</v>
      </c>
      <c r="I73" t="s">
        <v>1291</v>
      </c>
      <c r="J73">
        <v>48654.880434782608</v>
      </c>
      <c r="K73" t="s">
        <v>1287</v>
      </c>
      <c r="L73">
        <v>42388.721590909088</v>
      </c>
      <c r="M73" t="s">
        <v>1291</v>
      </c>
      <c r="N73">
        <v>42496.034810126584</v>
      </c>
      <c r="O73" t="s">
        <v>1289</v>
      </c>
      <c r="P73">
        <v>37863.008458646618</v>
      </c>
      <c r="Q73">
        <v>1.5</v>
      </c>
      <c r="R73">
        <v>27074.086693548386</v>
      </c>
      <c r="S73">
        <v>2.5</v>
      </c>
      <c r="T73">
        <v>52130.229037267083</v>
      </c>
      <c r="U73">
        <v>1</v>
      </c>
      <c r="V73">
        <v>9456.8640845070422</v>
      </c>
      <c r="W73" t="s">
        <v>1289</v>
      </c>
      <c r="X73">
        <v>35588.552120141343</v>
      </c>
      <c r="Y73">
        <v>3</v>
      </c>
      <c r="Z73">
        <v>44762.49</v>
      </c>
      <c r="AA73">
        <v>15</v>
      </c>
      <c r="AB73">
        <v>165107.54508196723</v>
      </c>
      <c r="AC73">
        <v>2.6666666666666665</v>
      </c>
      <c r="AD73">
        <v>17207.372522730078</v>
      </c>
      <c r="AE73">
        <v>2.7777777777777777</v>
      </c>
      <c r="AF73">
        <v>18959.857230529749</v>
      </c>
      <c r="AG73">
        <v>5</v>
      </c>
      <c r="AH73">
        <v>30519.879545454547</v>
      </c>
      <c r="AI73" t="s">
        <v>1287</v>
      </c>
      <c r="AJ73">
        <v>44882.175802139034</v>
      </c>
      <c r="AK73">
        <v>5</v>
      </c>
      <c r="AL73">
        <v>45285.792491007196</v>
      </c>
      <c r="AM73">
        <v>67.444444444444443</v>
      </c>
      <c r="AN73">
        <v>704237.67381896847</v>
      </c>
      <c r="AO73">
        <v>816892.55140190886</v>
      </c>
      <c r="AP73">
        <v>1125440</v>
      </c>
      <c r="AQ73">
        <v>-308547.44859809114</v>
      </c>
      <c r="AR73">
        <v>67.444444444444443</v>
      </c>
      <c r="AS73">
        <v>77364.634353998452</v>
      </c>
      <c r="AT73">
        <v>894257.18575590733</v>
      </c>
      <c r="AU73">
        <v>-231182.81424409267</v>
      </c>
      <c r="AV73">
        <v>67.444444444444443</v>
      </c>
      <c r="AW73">
        <v>4030.6021622535504</v>
      </c>
      <c r="AX73" s="1">
        <v>898287.7879181609</v>
      </c>
      <c r="AY73" s="1">
        <f t="shared" si="6"/>
        <v>345526.23</v>
      </c>
      <c r="AZ73" s="1">
        <f t="shared" si="7"/>
        <v>558398.05000000005</v>
      </c>
      <c r="BA73" s="1">
        <v>343371.67</v>
      </c>
      <c r="BB73" s="1">
        <v>554916.11</v>
      </c>
      <c r="BC73" s="131">
        <f t="shared" si="5"/>
        <v>898287.78</v>
      </c>
    </row>
    <row r="74" spans="1:55" x14ac:dyDescent="0.2">
      <c r="B74" t="s">
        <v>217</v>
      </c>
      <c r="C74" t="s">
        <v>71</v>
      </c>
      <c r="D74" t="s">
        <v>548</v>
      </c>
      <c r="E74">
        <v>19856</v>
      </c>
      <c r="F74">
        <v>163555.90143397229</v>
      </c>
      <c r="G74">
        <v>4</v>
      </c>
      <c r="H74">
        <v>33488.147132169579</v>
      </c>
      <c r="I74" t="s">
        <v>1288</v>
      </c>
      <c r="J74">
        <v>12163.720108695652</v>
      </c>
      <c r="K74" t="s">
        <v>1291</v>
      </c>
      <c r="L74">
        <v>33910.977272727272</v>
      </c>
      <c r="M74" t="s">
        <v>1290</v>
      </c>
      <c r="N74">
        <v>21248.017405063292</v>
      </c>
      <c r="O74" t="s">
        <v>1290</v>
      </c>
      <c r="P74">
        <v>25242.005639097744</v>
      </c>
      <c r="Q74">
        <v>2.5</v>
      </c>
      <c r="R74">
        <v>45123.477822580644</v>
      </c>
      <c r="S74">
        <v>1.5</v>
      </c>
      <c r="T74">
        <v>31278.137422360247</v>
      </c>
      <c r="U74">
        <v>4</v>
      </c>
      <c r="V74">
        <v>37827.456338028169</v>
      </c>
      <c r="W74" t="s">
        <v>1290</v>
      </c>
      <c r="X74">
        <v>23725.701413427563</v>
      </c>
      <c r="Y74">
        <v>12</v>
      </c>
      <c r="Z74">
        <v>179049.96</v>
      </c>
      <c r="AA74">
        <v>12</v>
      </c>
      <c r="AB74">
        <v>132086.03606557377</v>
      </c>
      <c r="AC74">
        <v>4.75</v>
      </c>
      <c r="AD74">
        <v>30650.632306112951</v>
      </c>
      <c r="AE74">
        <v>2.625</v>
      </c>
      <c r="AF74">
        <v>17917.065082850611</v>
      </c>
      <c r="AG74">
        <v>5</v>
      </c>
      <c r="AH74">
        <v>30519.879545454547</v>
      </c>
      <c r="AI74" t="s">
        <v>1287</v>
      </c>
      <c r="AJ74">
        <v>44882.175802139034</v>
      </c>
      <c r="AK74">
        <v>5</v>
      </c>
      <c r="AL74">
        <v>45285.792491007196</v>
      </c>
      <c r="AM74">
        <v>69.375</v>
      </c>
      <c r="AN74">
        <v>744399.18184728827</v>
      </c>
      <c r="AO74">
        <v>907955.08328126057</v>
      </c>
      <c r="AP74">
        <v>1588480</v>
      </c>
      <c r="AQ74">
        <v>-680524.91671873943</v>
      </c>
      <c r="AR74">
        <v>69.375</v>
      </c>
      <c r="AS74">
        <v>79579.149217096841</v>
      </c>
      <c r="AT74">
        <v>987534.23249835742</v>
      </c>
      <c r="AU74">
        <v>-600945.76750164258</v>
      </c>
      <c r="AV74">
        <v>69.375</v>
      </c>
      <c r="AW74">
        <v>4145.9756590725874</v>
      </c>
      <c r="AX74" s="1">
        <v>991680.20815743005</v>
      </c>
      <c r="AY74" s="1">
        <f t="shared" si="6"/>
        <v>381449.61</v>
      </c>
      <c r="AZ74" s="1">
        <f t="shared" si="7"/>
        <v>616453.1</v>
      </c>
      <c r="BA74" s="1">
        <v>379071.05</v>
      </c>
      <c r="BB74" s="1">
        <v>612609.16</v>
      </c>
      <c r="BC74" s="131">
        <f t="shared" si="5"/>
        <v>991680.21</v>
      </c>
    </row>
    <row r="75" spans="1:55" x14ac:dyDescent="0.2">
      <c r="B75" t="s">
        <v>218</v>
      </c>
      <c r="C75" t="s">
        <v>72</v>
      </c>
      <c r="D75" t="s">
        <v>548</v>
      </c>
      <c r="E75">
        <v>35636</v>
      </c>
      <c r="F75">
        <v>266563.66960716457</v>
      </c>
      <c r="G75">
        <v>5</v>
      </c>
      <c r="H75">
        <v>41860.183915211972</v>
      </c>
      <c r="I75" t="s">
        <v>1291</v>
      </c>
      <c r="J75">
        <v>48654.880434782608</v>
      </c>
      <c r="K75" t="s">
        <v>1287</v>
      </c>
      <c r="L75">
        <v>42388.721590909088</v>
      </c>
      <c r="M75" t="s">
        <v>1288</v>
      </c>
      <c r="N75">
        <v>10624.008702531646</v>
      </c>
      <c r="O75" t="s">
        <v>1291</v>
      </c>
      <c r="P75">
        <v>50484.011278195489</v>
      </c>
      <c r="Q75">
        <v>1.5</v>
      </c>
      <c r="R75">
        <v>27074.086693548386</v>
      </c>
      <c r="S75">
        <v>2.5</v>
      </c>
      <c r="T75">
        <v>52130.229037267083</v>
      </c>
      <c r="U75">
        <v>5</v>
      </c>
      <c r="V75">
        <v>47284.320422535209</v>
      </c>
      <c r="W75" t="s">
        <v>1289</v>
      </c>
      <c r="X75">
        <v>35588.552120141343</v>
      </c>
      <c r="Y75">
        <v>3</v>
      </c>
      <c r="Z75">
        <v>44762.49</v>
      </c>
      <c r="AA75">
        <v>12</v>
      </c>
      <c r="AB75">
        <v>132086.03606557377</v>
      </c>
      <c r="AC75">
        <v>5</v>
      </c>
      <c r="AD75">
        <v>32263.823480118896</v>
      </c>
      <c r="AE75">
        <v>2</v>
      </c>
      <c r="AF75">
        <v>13651.097205981419</v>
      </c>
      <c r="AG75">
        <v>0</v>
      </c>
      <c r="AH75">
        <v>0</v>
      </c>
      <c r="AI75" t="s">
        <v>1287</v>
      </c>
      <c r="AJ75">
        <v>44882.175802139034</v>
      </c>
      <c r="AK75">
        <v>5</v>
      </c>
      <c r="AL75">
        <v>45285.792491007196</v>
      </c>
      <c r="AM75">
        <v>63</v>
      </c>
      <c r="AN75">
        <v>669020.40923994314</v>
      </c>
      <c r="AO75">
        <v>935584.07884710759</v>
      </c>
      <c r="AP75">
        <v>2850880</v>
      </c>
      <c r="AQ75">
        <v>-1915295.9211528925</v>
      </c>
      <c r="AR75">
        <v>63</v>
      </c>
      <c r="AS75">
        <v>72266.47064039066</v>
      </c>
      <c r="AT75">
        <v>1007850.5494874982</v>
      </c>
      <c r="AU75">
        <v>-1843029.4505125019</v>
      </c>
      <c r="AV75">
        <v>63</v>
      </c>
      <c r="AW75">
        <v>3764.9941120226745</v>
      </c>
      <c r="AX75" s="1">
        <v>1011615.5435995209</v>
      </c>
      <c r="AY75" s="1">
        <f t="shared" si="6"/>
        <v>389117.73</v>
      </c>
      <c r="AZ75" s="1">
        <f t="shared" si="7"/>
        <v>628845.4</v>
      </c>
      <c r="BA75" s="1">
        <v>386691.36</v>
      </c>
      <c r="BB75" s="1">
        <v>624924.18999999994</v>
      </c>
      <c r="BC75" s="131">
        <f t="shared" si="5"/>
        <v>1011615.5499999999</v>
      </c>
    </row>
    <row r="76" spans="1:55" x14ac:dyDescent="0.2">
      <c r="B76" t="s">
        <v>219</v>
      </c>
      <c r="C76" t="s">
        <v>73</v>
      </c>
      <c r="D76" t="s">
        <v>548</v>
      </c>
      <c r="E76">
        <v>24404</v>
      </c>
      <c r="F76">
        <v>204071.02896501322</v>
      </c>
      <c r="G76">
        <v>5</v>
      </c>
      <c r="H76">
        <v>41860.183915211972</v>
      </c>
      <c r="I76" t="s">
        <v>1287</v>
      </c>
      <c r="J76">
        <v>60818.600543478264</v>
      </c>
      <c r="K76" t="s">
        <v>1287</v>
      </c>
      <c r="L76">
        <v>42388.721590909088</v>
      </c>
      <c r="M76" t="s">
        <v>1290</v>
      </c>
      <c r="N76">
        <v>21248.017405063292</v>
      </c>
      <c r="O76" t="s">
        <v>1288</v>
      </c>
      <c r="P76">
        <v>12621.002819548872</v>
      </c>
      <c r="Q76">
        <v>1.5</v>
      </c>
      <c r="R76">
        <v>27074.086693548386</v>
      </c>
      <c r="S76">
        <v>1.5</v>
      </c>
      <c r="T76">
        <v>31278.137422360247</v>
      </c>
      <c r="U76">
        <v>5</v>
      </c>
      <c r="V76">
        <v>47284.320422535209</v>
      </c>
      <c r="W76" t="s">
        <v>1291</v>
      </c>
      <c r="X76">
        <v>47451.402826855126</v>
      </c>
      <c r="Y76">
        <v>3</v>
      </c>
      <c r="Z76">
        <v>44762.49</v>
      </c>
      <c r="AA76">
        <v>15</v>
      </c>
      <c r="AB76">
        <v>165107.54508196723</v>
      </c>
      <c r="AC76">
        <v>4.2857142857142856</v>
      </c>
      <c r="AD76">
        <v>27654.705840101913</v>
      </c>
      <c r="AE76">
        <v>3.1428571428571428</v>
      </c>
      <c r="AF76">
        <v>21451.724180827943</v>
      </c>
      <c r="AG76">
        <v>5</v>
      </c>
      <c r="AH76">
        <v>30519.879545454547</v>
      </c>
      <c r="AI76" t="s">
        <v>1287</v>
      </c>
      <c r="AJ76">
        <v>44882.175802139034</v>
      </c>
      <c r="AK76">
        <v>5</v>
      </c>
      <c r="AL76">
        <v>45285.792491007196</v>
      </c>
      <c r="AM76">
        <v>70.428571428571431</v>
      </c>
      <c r="AN76">
        <v>711688.78658100835</v>
      </c>
      <c r="AO76">
        <v>915759.81554602145</v>
      </c>
      <c r="AP76">
        <v>1952320</v>
      </c>
      <c r="AQ76">
        <v>-1036560.1844539786</v>
      </c>
      <c r="AR76">
        <v>70.428571428571431</v>
      </c>
      <c r="AS76">
        <v>80787.687133135129</v>
      </c>
      <c r="AT76">
        <v>996547.50267915661</v>
      </c>
      <c r="AU76">
        <v>-955772.49732084339</v>
      </c>
      <c r="AV76">
        <v>70.428571428571431</v>
      </c>
      <c r="AW76">
        <v>4208.9389959799964</v>
      </c>
      <c r="AX76" s="1">
        <v>1000756.4416751366</v>
      </c>
      <c r="AY76" s="1">
        <f t="shared" si="6"/>
        <v>384940.78</v>
      </c>
      <c r="AZ76" s="1">
        <f t="shared" si="7"/>
        <v>622095.11</v>
      </c>
      <c r="BA76" s="1">
        <v>382540.45</v>
      </c>
      <c r="BB76" s="1">
        <v>618215.99</v>
      </c>
      <c r="BC76" s="131">
        <f t="shared" si="5"/>
        <v>1000756.44</v>
      </c>
    </row>
    <row r="77" spans="1:55" x14ac:dyDescent="0.2">
      <c r="B77" t="s">
        <v>220</v>
      </c>
      <c r="C77" t="s">
        <v>74</v>
      </c>
      <c r="D77" t="s">
        <v>548</v>
      </c>
      <c r="E77">
        <v>45100</v>
      </c>
      <c r="F77">
        <v>332001.22800536716</v>
      </c>
      <c r="G77">
        <v>5</v>
      </c>
      <c r="H77">
        <v>41860.183915211972</v>
      </c>
      <c r="I77" t="s">
        <v>1290</v>
      </c>
      <c r="J77">
        <v>24327.440217391304</v>
      </c>
      <c r="K77" t="s">
        <v>1287</v>
      </c>
      <c r="L77">
        <v>42388.721590909088</v>
      </c>
      <c r="M77" t="s">
        <v>1288</v>
      </c>
      <c r="N77">
        <v>10624.008702531646</v>
      </c>
      <c r="O77" t="s">
        <v>1289</v>
      </c>
      <c r="P77">
        <v>37863.008458646618</v>
      </c>
      <c r="Q77">
        <v>1.5</v>
      </c>
      <c r="R77">
        <v>27074.086693548386</v>
      </c>
      <c r="S77">
        <v>1.5</v>
      </c>
      <c r="T77">
        <v>31278.137422360247</v>
      </c>
      <c r="U77">
        <v>1</v>
      </c>
      <c r="V77">
        <v>9456.8640845070422</v>
      </c>
      <c r="W77" t="s">
        <v>1287</v>
      </c>
      <c r="X77">
        <v>59314.253533568903</v>
      </c>
      <c r="Y77">
        <v>3</v>
      </c>
      <c r="Z77">
        <v>44762.49</v>
      </c>
      <c r="AA77">
        <v>9</v>
      </c>
      <c r="AB77">
        <v>99064.527049180324</v>
      </c>
      <c r="AC77">
        <v>5</v>
      </c>
      <c r="AD77">
        <v>32263.823480118896</v>
      </c>
      <c r="AE77">
        <v>5</v>
      </c>
      <c r="AF77">
        <v>34127.74301495355</v>
      </c>
      <c r="AG77">
        <v>5</v>
      </c>
      <c r="AH77">
        <v>30519.879545454547</v>
      </c>
      <c r="AI77" t="s">
        <v>1287</v>
      </c>
      <c r="AJ77">
        <v>44882.175802139034</v>
      </c>
      <c r="AK77">
        <v>5</v>
      </c>
      <c r="AL77">
        <v>45285.792491007196</v>
      </c>
      <c r="AM77">
        <v>62</v>
      </c>
      <c r="AN77">
        <v>615093.13600152871</v>
      </c>
      <c r="AO77">
        <v>947094.36400689592</v>
      </c>
      <c r="AP77">
        <v>3608000</v>
      </c>
      <c r="AQ77">
        <v>-2660905.635993104</v>
      </c>
      <c r="AR77">
        <v>62</v>
      </c>
      <c r="AS77">
        <v>71119.383804828889</v>
      </c>
      <c r="AT77">
        <v>1018213.7478117248</v>
      </c>
      <c r="AU77">
        <v>-2589786.2521882751</v>
      </c>
      <c r="AV77">
        <v>62</v>
      </c>
      <c r="AW77">
        <v>3705.2323007207274</v>
      </c>
      <c r="AX77" s="1">
        <v>1021918.9801124455</v>
      </c>
      <c r="AY77" s="1">
        <f t="shared" si="6"/>
        <v>393080.95</v>
      </c>
      <c r="AZ77" s="1">
        <f t="shared" si="7"/>
        <v>635250.27</v>
      </c>
      <c r="BA77" s="1">
        <v>390629.86</v>
      </c>
      <c r="BB77" s="1">
        <v>631289.12</v>
      </c>
      <c r="BC77" s="131">
        <f t="shared" si="5"/>
        <v>1021918.98</v>
      </c>
    </row>
    <row r="78" spans="1:55" x14ac:dyDescent="0.2">
      <c r="B78" t="s">
        <v>221</v>
      </c>
      <c r="C78" t="s">
        <v>75</v>
      </c>
      <c r="D78" t="s">
        <v>548</v>
      </c>
      <c r="E78">
        <v>14063</v>
      </c>
      <c r="F78">
        <v>112707.60163334697</v>
      </c>
      <c r="G78">
        <v>5</v>
      </c>
      <c r="H78">
        <v>41860.183915211972</v>
      </c>
      <c r="I78" t="s">
        <v>1289</v>
      </c>
      <c r="J78">
        <v>36491.16032608696</v>
      </c>
      <c r="K78" t="s">
        <v>1287</v>
      </c>
      <c r="L78">
        <v>42388.721590909088</v>
      </c>
      <c r="M78" t="s">
        <v>1290</v>
      </c>
      <c r="N78">
        <v>21248.017405063292</v>
      </c>
      <c r="O78" t="s">
        <v>1287</v>
      </c>
      <c r="P78">
        <v>63105.014097744359</v>
      </c>
      <c r="Q78">
        <v>0.5</v>
      </c>
      <c r="R78">
        <v>9024.6955645161288</v>
      </c>
      <c r="S78">
        <v>0</v>
      </c>
      <c r="T78">
        <v>0</v>
      </c>
      <c r="U78">
        <v>5</v>
      </c>
      <c r="V78">
        <v>47284.320422535209</v>
      </c>
      <c r="W78" t="s">
        <v>1287</v>
      </c>
      <c r="X78">
        <v>59314.253533568903</v>
      </c>
      <c r="Y78">
        <v>3</v>
      </c>
      <c r="Z78">
        <v>44762.49</v>
      </c>
      <c r="AA78">
        <v>15</v>
      </c>
      <c r="AB78">
        <v>165107.54508196723</v>
      </c>
      <c r="AC78">
        <v>5</v>
      </c>
      <c r="AD78">
        <v>32263.823480118896</v>
      </c>
      <c r="AE78">
        <v>5</v>
      </c>
      <c r="AF78">
        <v>34127.74301495355</v>
      </c>
      <c r="AG78">
        <v>5</v>
      </c>
      <c r="AH78">
        <v>30519.879545454547</v>
      </c>
      <c r="AI78" t="s">
        <v>1289</v>
      </c>
      <c r="AJ78">
        <v>26929.305481283423</v>
      </c>
      <c r="AK78">
        <v>1</v>
      </c>
      <c r="AL78">
        <v>9057.1584982014392</v>
      </c>
      <c r="AM78">
        <v>67.5</v>
      </c>
      <c r="AN78">
        <v>663484.31195761496</v>
      </c>
      <c r="AO78">
        <v>776191.91359096195</v>
      </c>
      <c r="AP78">
        <v>1125040</v>
      </c>
      <c r="AQ78">
        <v>-348848.08640903805</v>
      </c>
      <c r="AR78">
        <v>67.5</v>
      </c>
      <c r="AS78">
        <v>77428.361400418551</v>
      </c>
      <c r="AT78">
        <v>853620.27499138052</v>
      </c>
      <c r="AU78">
        <v>-271419.72500861948</v>
      </c>
      <c r="AV78">
        <v>67.5</v>
      </c>
      <c r="AW78">
        <v>4033.9222628814368</v>
      </c>
      <c r="AX78" s="1">
        <v>857654.19725426193</v>
      </c>
      <c r="AY78" s="1">
        <f t="shared" si="6"/>
        <v>329896.53000000003</v>
      </c>
      <c r="AZ78" s="1">
        <f t="shared" si="7"/>
        <v>533139.19999999995</v>
      </c>
      <c r="BA78" s="1">
        <v>327839.43</v>
      </c>
      <c r="BB78" s="1">
        <v>529814.77</v>
      </c>
      <c r="BC78" s="131">
        <f t="shared" si="5"/>
        <v>857654.2</v>
      </c>
    </row>
    <row r="79" spans="1:55" x14ac:dyDescent="0.2">
      <c r="A79" t="s">
        <v>139</v>
      </c>
      <c r="B79" t="s">
        <v>222</v>
      </c>
      <c r="C79" t="s">
        <v>76</v>
      </c>
      <c r="D79" t="s">
        <v>548</v>
      </c>
      <c r="E79">
        <v>132657</v>
      </c>
      <c r="F79">
        <v>622155.18657054775</v>
      </c>
      <c r="G79">
        <v>2</v>
      </c>
      <c r="H79">
        <v>16744.073566084789</v>
      </c>
      <c r="I79" t="s">
        <v>1288</v>
      </c>
      <c r="J79">
        <v>12163.720108695652</v>
      </c>
      <c r="K79" t="s">
        <v>1289</v>
      </c>
      <c r="L79">
        <v>25433.232954545456</v>
      </c>
      <c r="M79" t="s">
        <v>1288</v>
      </c>
      <c r="N79">
        <v>10624.008702531646</v>
      </c>
      <c r="O79" t="s">
        <v>1288</v>
      </c>
      <c r="P79">
        <v>12621.002819548872</v>
      </c>
      <c r="Q79">
        <v>0</v>
      </c>
      <c r="R79">
        <v>0</v>
      </c>
      <c r="S79">
        <v>0</v>
      </c>
      <c r="T79">
        <v>0</v>
      </c>
      <c r="U79">
        <v>2</v>
      </c>
      <c r="V79">
        <v>18913.728169014084</v>
      </c>
      <c r="W79" t="s">
        <v>1288</v>
      </c>
      <c r="X79">
        <v>11862.850706713782</v>
      </c>
      <c r="Y79">
        <v>3</v>
      </c>
      <c r="Z79">
        <v>44762.49</v>
      </c>
      <c r="AA79">
        <v>3</v>
      </c>
      <c r="AB79">
        <v>33021.509016393444</v>
      </c>
      <c r="AC79">
        <v>3.9545454545454546</v>
      </c>
      <c r="AD79">
        <v>25517.751297912215</v>
      </c>
      <c r="AE79">
        <v>3.5454545454545454</v>
      </c>
      <c r="AF79">
        <v>24199.672319694335</v>
      </c>
      <c r="AG79">
        <v>5</v>
      </c>
      <c r="AH79">
        <v>30519.879545454547</v>
      </c>
      <c r="AI79" t="s">
        <v>1287</v>
      </c>
      <c r="AJ79">
        <v>44882.175802139034</v>
      </c>
      <c r="AK79">
        <v>5</v>
      </c>
      <c r="AL79">
        <v>45285.792491007196</v>
      </c>
      <c r="AM79">
        <v>39.5</v>
      </c>
      <c r="AN79">
        <v>356551.88749973505</v>
      </c>
      <c r="AO79">
        <v>978707.07407028275</v>
      </c>
      <c r="AP79">
        <v>10612560</v>
      </c>
      <c r="AQ79">
        <v>-9633852.9259297177</v>
      </c>
      <c r="AR79">
        <v>39.5</v>
      </c>
      <c r="AS79">
        <v>45309.930004689377</v>
      </c>
      <c r="AT79">
        <v>1024017.0040749721</v>
      </c>
      <c r="AU79">
        <v>-9588542.9959250279</v>
      </c>
      <c r="AV79">
        <v>39.5</v>
      </c>
      <c r="AW79">
        <v>2360.5915464269146</v>
      </c>
      <c r="AX79" s="1">
        <v>1026377.595621399</v>
      </c>
      <c r="AY79" s="1">
        <f t="shared" si="6"/>
        <v>394795.95</v>
      </c>
      <c r="AZ79" s="1">
        <f t="shared" si="7"/>
        <v>638021.86</v>
      </c>
      <c r="BA79" s="1">
        <v>392334.17</v>
      </c>
      <c r="BB79" s="1">
        <v>634043.43000000005</v>
      </c>
      <c r="BC79" s="131">
        <f t="shared" si="5"/>
        <v>1026377.6000000001</v>
      </c>
    </row>
    <row r="80" spans="1:55" x14ac:dyDescent="0.2">
      <c r="B80" t="s">
        <v>223</v>
      </c>
      <c r="C80" t="s">
        <v>77</v>
      </c>
      <c r="D80" t="s">
        <v>548</v>
      </c>
      <c r="E80">
        <v>51236</v>
      </c>
      <c r="F80">
        <v>300114.60885919974</v>
      </c>
      <c r="G80">
        <v>4</v>
      </c>
      <c r="H80">
        <v>33488.147132169579</v>
      </c>
      <c r="I80" t="s">
        <v>1287</v>
      </c>
      <c r="J80">
        <v>60818.600543478264</v>
      </c>
      <c r="K80" t="s">
        <v>1289</v>
      </c>
      <c r="L80">
        <v>25433.232954545456</v>
      </c>
      <c r="M80" t="s">
        <v>1288</v>
      </c>
      <c r="N80">
        <v>10624.008702531646</v>
      </c>
      <c r="O80" t="s">
        <v>1290</v>
      </c>
      <c r="P80">
        <v>25242.005639097744</v>
      </c>
      <c r="Q80">
        <v>0.5</v>
      </c>
      <c r="R80">
        <v>9024.6955645161288</v>
      </c>
      <c r="S80">
        <v>1.5</v>
      </c>
      <c r="T80">
        <v>31278.137422360247</v>
      </c>
      <c r="U80">
        <v>2</v>
      </c>
      <c r="V80">
        <v>18913.728169014084</v>
      </c>
      <c r="W80" t="s">
        <v>1289</v>
      </c>
      <c r="X80">
        <v>35588.552120141343</v>
      </c>
      <c r="Y80">
        <v>3</v>
      </c>
      <c r="Z80">
        <v>44762.49</v>
      </c>
      <c r="AA80">
        <v>3</v>
      </c>
      <c r="AB80">
        <v>33021.509016393444</v>
      </c>
      <c r="AC80">
        <v>4.125</v>
      </c>
      <c r="AD80">
        <v>26617.654371098088</v>
      </c>
      <c r="AE80">
        <v>2.2083333333333335</v>
      </c>
      <c r="AF80">
        <v>15073.086498271152</v>
      </c>
      <c r="AG80">
        <v>5</v>
      </c>
      <c r="AH80">
        <v>30519.879545454547</v>
      </c>
      <c r="AI80" t="s">
        <v>1287</v>
      </c>
      <c r="AJ80">
        <v>44882.175802139034</v>
      </c>
      <c r="AK80">
        <v>5</v>
      </c>
      <c r="AL80">
        <v>45285.792491007196</v>
      </c>
      <c r="AM80">
        <v>49.333333333333329</v>
      </c>
      <c r="AN80">
        <v>490573.69597221795</v>
      </c>
      <c r="AO80">
        <v>790688.30483141774</v>
      </c>
      <c r="AP80">
        <v>4098880</v>
      </c>
      <c r="AQ80">
        <v>-3308191.6951685823</v>
      </c>
      <c r="AR80">
        <v>49.333333333333329</v>
      </c>
      <c r="AS80">
        <v>56589.617221046639</v>
      </c>
      <c r="AT80">
        <v>847277.92205246433</v>
      </c>
      <c r="AU80">
        <v>-3251602.0779475356</v>
      </c>
      <c r="AV80">
        <v>49.333333333333329</v>
      </c>
      <c r="AW80">
        <v>2948.2493575627286</v>
      </c>
      <c r="AX80" s="1">
        <v>850226.17141002708</v>
      </c>
      <c r="AY80" s="1">
        <f t="shared" si="6"/>
        <v>327039.34000000003</v>
      </c>
      <c r="AZ80" s="1">
        <f t="shared" si="7"/>
        <v>528521.75</v>
      </c>
      <c r="BA80" s="1">
        <v>325000.06</v>
      </c>
      <c r="BB80" s="1">
        <v>525226.11</v>
      </c>
      <c r="BC80" s="131">
        <f t="shared" si="5"/>
        <v>850226.16999999993</v>
      </c>
    </row>
    <row r="81" spans="1:55" x14ac:dyDescent="0.2">
      <c r="B81" t="s">
        <v>224</v>
      </c>
      <c r="C81" t="s">
        <v>78</v>
      </c>
      <c r="D81" t="s">
        <v>548</v>
      </c>
      <c r="E81">
        <v>46856</v>
      </c>
      <c r="F81">
        <v>265495.60026626091</v>
      </c>
      <c r="G81">
        <v>4</v>
      </c>
      <c r="H81">
        <v>33488.147132169579</v>
      </c>
      <c r="I81" t="s">
        <v>1288</v>
      </c>
      <c r="J81">
        <v>12163.720108695652</v>
      </c>
      <c r="K81" t="s">
        <v>1291</v>
      </c>
      <c r="L81">
        <v>33910.977272727272</v>
      </c>
      <c r="M81" t="s">
        <v>1289</v>
      </c>
      <c r="N81">
        <v>31872.026107594938</v>
      </c>
      <c r="O81" t="s">
        <v>1290</v>
      </c>
      <c r="P81">
        <v>25242.005639097744</v>
      </c>
      <c r="Q81">
        <v>0.5</v>
      </c>
      <c r="R81">
        <v>9024.6955645161288</v>
      </c>
      <c r="S81">
        <v>0</v>
      </c>
      <c r="T81">
        <v>0</v>
      </c>
      <c r="U81">
        <v>4</v>
      </c>
      <c r="V81">
        <v>37827.456338028169</v>
      </c>
      <c r="W81" t="s">
        <v>1288</v>
      </c>
      <c r="X81">
        <v>11862.850706713782</v>
      </c>
      <c r="Y81">
        <v>3</v>
      </c>
      <c r="Z81">
        <v>44762.49</v>
      </c>
      <c r="AA81">
        <v>3</v>
      </c>
      <c r="AB81">
        <v>33021.509016393444</v>
      </c>
      <c r="AC81">
        <v>4.8888888888888893</v>
      </c>
      <c r="AD81">
        <v>31546.849625005147</v>
      </c>
      <c r="AE81">
        <v>2.3333333333333335</v>
      </c>
      <c r="AF81">
        <v>15926.280073644992</v>
      </c>
      <c r="AG81">
        <v>5</v>
      </c>
      <c r="AH81">
        <v>30519.879545454547</v>
      </c>
      <c r="AI81" t="s">
        <v>1287</v>
      </c>
      <c r="AJ81">
        <v>44882.175802139034</v>
      </c>
      <c r="AK81">
        <v>5</v>
      </c>
      <c r="AL81">
        <v>45285.792491007196</v>
      </c>
      <c r="AM81">
        <v>47.722222222222221</v>
      </c>
      <c r="AN81">
        <v>441336.8554231876</v>
      </c>
      <c r="AO81">
        <v>706832.45568944851</v>
      </c>
      <c r="AP81">
        <v>3748480</v>
      </c>
      <c r="AQ81">
        <v>-3041647.5443105516</v>
      </c>
      <c r="AR81">
        <v>47.722222222222221</v>
      </c>
      <c r="AS81">
        <v>54741.532874863813</v>
      </c>
      <c r="AT81">
        <v>761573.98856431234</v>
      </c>
      <c r="AU81">
        <v>-2986906.0114356875</v>
      </c>
      <c r="AV81">
        <v>47.722222222222221</v>
      </c>
      <c r="AW81">
        <v>2851.9664393540361</v>
      </c>
      <c r="AX81" s="1">
        <v>764425.95500366634</v>
      </c>
      <c r="AY81" s="1">
        <f t="shared" si="6"/>
        <v>294036.3</v>
      </c>
      <c r="AZ81" s="1">
        <f t="shared" si="7"/>
        <v>475186.2</v>
      </c>
      <c r="BA81" s="1">
        <v>292202.82</v>
      </c>
      <c r="BB81" s="1">
        <v>472223.14</v>
      </c>
      <c r="BC81" s="131">
        <f t="shared" si="5"/>
        <v>764425.96</v>
      </c>
    </row>
    <row r="82" spans="1:55" x14ac:dyDescent="0.2">
      <c r="B82" t="s">
        <v>225</v>
      </c>
      <c r="C82" t="s">
        <v>79</v>
      </c>
      <c r="D82" t="s">
        <v>548</v>
      </c>
      <c r="E82">
        <v>57096</v>
      </c>
      <c r="F82">
        <v>282639.64352427161</v>
      </c>
      <c r="G82">
        <v>3</v>
      </c>
      <c r="H82">
        <v>25116.110349127182</v>
      </c>
      <c r="I82" t="s">
        <v>1288</v>
      </c>
      <c r="J82">
        <v>12163.720108695652</v>
      </c>
      <c r="K82" t="s">
        <v>1290</v>
      </c>
      <c r="L82">
        <v>16955.488636363636</v>
      </c>
      <c r="M82" t="s">
        <v>1288</v>
      </c>
      <c r="N82">
        <v>10624.008702531646</v>
      </c>
      <c r="O82" t="s">
        <v>1288</v>
      </c>
      <c r="P82">
        <v>12621.002819548872</v>
      </c>
      <c r="Q82">
        <v>0.5</v>
      </c>
      <c r="R82">
        <v>9024.6955645161288</v>
      </c>
      <c r="S82">
        <v>0.5</v>
      </c>
      <c r="T82">
        <v>10426.045807453416</v>
      </c>
      <c r="U82">
        <v>2</v>
      </c>
      <c r="V82">
        <v>18913.728169014084</v>
      </c>
      <c r="W82" t="s">
        <v>1288</v>
      </c>
      <c r="X82">
        <v>11862.850706713782</v>
      </c>
      <c r="Y82">
        <v>3</v>
      </c>
      <c r="Z82">
        <v>44762.49</v>
      </c>
      <c r="AA82">
        <v>3</v>
      </c>
      <c r="AB82">
        <v>33021.509016393444</v>
      </c>
      <c r="AC82">
        <v>4.2307692307692308</v>
      </c>
      <c r="AD82">
        <v>27300.158329331374</v>
      </c>
      <c r="AE82">
        <v>4.4615384615384617</v>
      </c>
      <c r="AF82">
        <v>30452.447613343167</v>
      </c>
      <c r="AG82">
        <v>5</v>
      </c>
      <c r="AH82">
        <v>30519.879545454547</v>
      </c>
      <c r="AI82" t="s">
        <v>1287</v>
      </c>
      <c r="AJ82">
        <v>44882.175802139034</v>
      </c>
      <c r="AK82">
        <v>5</v>
      </c>
      <c r="AL82">
        <v>45285.792491007196</v>
      </c>
      <c r="AM82">
        <v>41.692307692307693</v>
      </c>
      <c r="AN82">
        <v>383932.10366163321</v>
      </c>
      <c r="AO82">
        <v>666571.74718590477</v>
      </c>
      <c r="AP82">
        <v>4567680</v>
      </c>
      <c r="AQ82">
        <v>-3901108.2528140955</v>
      </c>
      <c r="AR82">
        <v>41.692307692307693</v>
      </c>
      <c r="AS82">
        <v>47824.697298036306</v>
      </c>
      <c r="AT82">
        <v>714396.44448394107</v>
      </c>
      <c r="AU82">
        <v>-3853283.555516059</v>
      </c>
      <c r="AV82">
        <v>41.692307692307693</v>
      </c>
      <c r="AW82">
        <v>2491.6078250504142</v>
      </c>
      <c r="AX82" s="1">
        <v>716888.05230899143</v>
      </c>
      <c r="AY82" s="1">
        <f t="shared" si="6"/>
        <v>275750.86</v>
      </c>
      <c r="AZ82" s="1">
        <f t="shared" si="7"/>
        <v>445635.46</v>
      </c>
      <c r="BA82" s="1">
        <v>274031.39</v>
      </c>
      <c r="BB82" s="1">
        <v>442856.66</v>
      </c>
      <c r="BC82" s="131">
        <f t="shared" si="5"/>
        <v>716888.05</v>
      </c>
    </row>
    <row r="83" spans="1:55" x14ac:dyDescent="0.2">
      <c r="B83" t="s">
        <v>226</v>
      </c>
      <c r="C83" t="s">
        <v>80</v>
      </c>
      <c r="D83" t="s">
        <v>548</v>
      </c>
      <c r="E83">
        <v>68197</v>
      </c>
      <c r="F83">
        <v>373425.41333585302</v>
      </c>
      <c r="G83">
        <v>3</v>
      </c>
      <c r="H83">
        <v>25116.110349127182</v>
      </c>
      <c r="I83" t="s">
        <v>1290</v>
      </c>
      <c r="J83">
        <v>24327.440217391304</v>
      </c>
      <c r="K83" t="s">
        <v>1289</v>
      </c>
      <c r="L83">
        <v>25433.232954545456</v>
      </c>
      <c r="M83" t="s">
        <v>1290</v>
      </c>
      <c r="N83">
        <v>21248.017405063292</v>
      </c>
      <c r="O83" t="s">
        <v>1291</v>
      </c>
      <c r="P83">
        <v>50484.011278195489</v>
      </c>
      <c r="Q83">
        <v>0</v>
      </c>
      <c r="R83">
        <v>0</v>
      </c>
      <c r="S83">
        <v>0</v>
      </c>
      <c r="T83">
        <v>0</v>
      </c>
      <c r="U83">
        <v>2</v>
      </c>
      <c r="V83">
        <v>18913.728169014084</v>
      </c>
      <c r="W83" t="s">
        <v>1290</v>
      </c>
      <c r="X83">
        <v>23725.701413427563</v>
      </c>
      <c r="Y83">
        <v>3</v>
      </c>
      <c r="Z83">
        <v>44762.49</v>
      </c>
      <c r="AA83">
        <v>3</v>
      </c>
      <c r="AB83">
        <v>33021.509016393444</v>
      </c>
      <c r="AC83">
        <v>4.2941176470588234</v>
      </c>
      <c r="AD83">
        <v>27708.930753513872</v>
      </c>
      <c r="AE83">
        <v>2.8235294117647061</v>
      </c>
      <c r="AF83">
        <v>19272.137231973767</v>
      </c>
      <c r="AG83">
        <v>5</v>
      </c>
      <c r="AH83">
        <v>30519.879545454547</v>
      </c>
      <c r="AI83" t="s">
        <v>1287</v>
      </c>
      <c r="AJ83">
        <v>44882.175802139034</v>
      </c>
      <c r="AK83">
        <v>5</v>
      </c>
      <c r="AL83">
        <v>45285.792491007196</v>
      </c>
      <c r="AM83">
        <v>46.117647058823529</v>
      </c>
      <c r="AN83">
        <v>434701.15662724618</v>
      </c>
      <c r="AO83">
        <v>808126.5699630992</v>
      </c>
      <c r="AP83">
        <v>5455760</v>
      </c>
      <c r="AQ83">
        <v>-4647633.4300369006</v>
      </c>
      <c r="AR83">
        <v>46.117647058823529</v>
      </c>
      <c r="AS83">
        <v>52900.945828259821</v>
      </c>
      <c r="AT83">
        <v>861027.51579135901</v>
      </c>
      <c r="AU83">
        <v>-4594732.4842086406</v>
      </c>
      <c r="AV83">
        <v>46.117647058823529</v>
      </c>
      <c r="AW83">
        <v>2756.0741212192124</v>
      </c>
      <c r="AX83" s="1">
        <v>863783.58991257823</v>
      </c>
      <c r="AY83" s="1">
        <f t="shared" si="6"/>
        <v>332254.2</v>
      </c>
      <c r="AZ83" s="1">
        <f t="shared" si="7"/>
        <v>536949.38</v>
      </c>
      <c r="BA83" s="1">
        <v>330182.40000000002</v>
      </c>
      <c r="BB83" s="1">
        <v>533601.18999999994</v>
      </c>
      <c r="BC83" s="131">
        <f t="shared" si="5"/>
        <v>863783.59</v>
      </c>
    </row>
    <row r="84" spans="1:55" x14ac:dyDescent="0.2">
      <c r="B84" t="s">
        <v>227</v>
      </c>
      <c r="C84" t="s">
        <v>81</v>
      </c>
      <c r="D84" t="s">
        <v>548</v>
      </c>
      <c r="E84">
        <v>30887</v>
      </c>
      <c r="F84">
        <v>220955.20572436057</v>
      </c>
      <c r="G84">
        <v>4</v>
      </c>
      <c r="H84">
        <v>33488.147132169579</v>
      </c>
      <c r="I84" t="s">
        <v>1290</v>
      </c>
      <c r="J84">
        <v>24327.440217391304</v>
      </c>
      <c r="K84" t="s">
        <v>1287</v>
      </c>
      <c r="L84">
        <v>42388.721590909088</v>
      </c>
      <c r="M84" t="s">
        <v>1288</v>
      </c>
      <c r="N84">
        <v>10624.008702531646</v>
      </c>
      <c r="O84" t="s">
        <v>1288</v>
      </c>
      <c r="P84">
        <v>12621.002819548872</v>
      </c>
      <c r="Q84">
        <v>1.5</v>
      </c>
      <c r="R84">
        <v>27074.086693548386</v>
      </c>
      <c r="S84">
        <v>1.5</v>
      </c>
      <c r="T84">
        <v>31278.137422360247</v>
      </c>
      <c r="U84">
        <v>2</v>
      </c>
      <c r="V84">
        <v>18913.728169014084</v>
      </c>
      <c r="W84" t="s">
        <v>1289</v>
      </c>
      <c r="X84">
        <v>35588.552120141343</v>
      </c>
      <c r="Y84">
        <v>6</v>
      </c>
      <c r="Z84">
        <v>89524.98</v>
      </c>
      <c r="AA84">
        <v>12</v>
      </c>
      <c r="AB84">
        <v>132086.03606557377</v>
      </c>
      <c r="AC84">
        <v>2.375</v>
      </c>
      <c r="AD84">
        <v>15325.316153056476</v>
      </c>
      <c r="AE84">
        <v>3.875</v>
      </c>
      <c r="AF84">
        <v>26449.000836588999</v>
      </c>
      <c r="AG84">
        <v>5</v>
      </c>
      <c r="AH84">
        <v>30519.879545454547</v>
      </c>
      <c r="AI84" t="s">
        <v>1287</v>
      </c>
      <c r="AJ84">
        <v>44882.175802139034</v>
      </c>
      <c r="AK84">
        <v>5</v>
      </c>
      <c r="AL84">
        <v>45285.792491007196</v>
      </c>
      <c r="AM84">
        <v>60.25</v>
      </c>
      <c r="AN84">
        <v>620377.00576143456</v>
      </c>
      <c r="AO84">
        <v>841332.21148579509</v>
      </c>
      <c r="AP84">
        <v>2470960</v>
      </c>
      <c r="AQ84">
        <v>-1629627.7885142048</v>
      </c>
      <c r="AR84">
        <v>60.25</v>
      </c>
      <c r="AS84">
        <v>69111.981842595822</v>
      </c>
      <c r="AT84">
        <v>910444.19332839095</v>
      </c>
      <c r="AU84">
        <v>-1560515.8066716092</v>
      </c>
      <c r="AV84">
        <v>60.25</v>
      </c>
      <c r="AW84">
        <v>3600.6491309423195</v>
      </c>
      <c r="AX84" s="1">
        <v>914044.84245933325</v>
      </c>
      <c r="AY84" s="1">
        <f t="shared" si="6"/>
        <v>351587.18</v>
      </c>
      <c r="AZ84" s="1">
        <f t="shared" si="7"/>
        <v>568193.02</v>
      </c>
      <c r="BA84" s="1">
        <v>349394.83</v>
      </c>
      <c r="BB84" s="1">
        <v>564650.01</v>
      </c>
      <c r="BC84" s="131">
        <f t="shared" si="5"/>
        <v>914044.84000000008</v>
      </c>
    </row>
    <row r="85" spans="1:55" x14ac:dyDescent="0.2">
      <c r="B85" t="s">
        <v>228</v>
      </c>
      <c r="C85" t="s">
        <v>82</v>
      </c>
      <c r="D85" t="s">
        <v>548</v>
      </c>
      <c r="E85">
        <v>22176</v>
      </c>
      <c r="F85">
        <v>156476.80222213623</v>
      </c>
      <c r="G85">
        <v>3</v>
      </c>
      <c r="H85">
        <v>25116.110349127182</v>
      </c>
      <c r="I85" t="s">
        <v>1289</v>
      </c>
      <c r="J85">
        <v>36491.16032608696</v>
      </c>
      <c r="K85" t="s">
        <v>1289</v>
      </c>
      <c r="L85">
        <v>25433.232954545456</v>
      </c>
      <c r="M85" t="s">
        <v>1291</v>
      </c>
      <c r="N85">
        <v>42496.034810126584</v>
      </c>
      <c r="O85" t="s">
        <v>1289</v>
      </c>
      <c r="P85">
        <v>37863.008458646618</v>
      </c>
      <c r="Q85">
        <v>0.5</v>
      </c>
      <c r="R85">
        <v>9024.6955645161288</v>
      </c>
      <c r="S85">
        <v>0.5</v>
      </c>
      <c r="T85">
        <v>10426.045807453416</v>
      </c>
      <c r="U85">
        <v>5</v>
      </c>
      <c r="V85">
        <v>47284.320422535209</v>
      </c>
      <c r="W85" t="s">
        <v>1291</v>
      </c>
      <c r="X85">
        <v>47451.402826855126</v>
      </c>
      <c r="Y85">
        <v>3</v>
      </c>
      <c r="Z85">
        <v>44762.49</v>
      </c>
      <c r="AA85">
        <v>6</v>
      </c>
      <c r="AB85">
        <v>66043.018032786887</v>
      </c>
      <c r="AC85">
        <v>4.8571428571428568</v>
      </c>
      <c r="AD85">
        <v>31341.999952115497</v>
      </c>
      <c r="AE85">
        <v>4.5714285714285712</v>
      </c>
      <c r="AF85">
        <v>31202.507899386099</v>
      </c>
      <c r="AG85">
        <v>5</v>
      </c>
      <c r="AH85">
        <v>30519.879545454547</v>
      </c>
      <c r="AI85" t="s">
        <v>1287</v>
      </c>
      <c r="AJ85">
        <v>44882.175802139034</v>
      </c>
      <c r="AK85">
        <v>5</v>
      </c>
      <c r="AL85">
        <v>45285.792491007196</v>
      </c>
      <c r="AM85">
        <v>59.428571428571431</v>
      </c>
      <c r="AN85">
        <v>575623.87524278194</v>
      </c>
      <c r="AO85">
        <v>732100.677464918</v>
      </c>
      <c r="AP85">
        <v>1774080</v>
      </c>
      <c r="AQ85">
        <v>-1041979.322535082</v>
      </c>
      <c r="AR85">
        <v>59.428571428571431</v>
      </c>
      <c r="AS85">
        <v>68169.731941955804</v>
      </c>
      <c r="AT85">
        <v>800270.40940687386</v>
      </c>
      <c r="AU85">
        <v>-973809.59059312614</v>
      </c>
      <c r="AV85">
        <v>59.428571428571431</v>
      </c>
      <c r="AW85">
        <v>3551.5590716585771</v>
      </c>
      <c r="AX85" s="1">
        <v>803821.96847853239</v>
      </c>
      <c r="AY85" s="1">
        <f t="shared" si="6"/>
        <v>309189.96999999997</v>
      </c>
      <c r="AZ85" s="1">
        <f t="shared" si="7"/>
        <v>499675.74</v>
      </c>
      <c r="BA85" s="1">
        <v>307261.99</v>
      </c>
      <c r="BB85" s="1">
        <v>496559.98</v>
      </c>
      <c r="BC85" s="131">
        <f t="shared" si="5"/>
        <v>803821.97</v>
      </c>
    </row>
    <row r="86" spans="1:55" x14ac:dyDescent="0.2">
      <c r="B86" t="s">
        <v>229</v>
      </c>
      <c r="C86" t="s">
        <v>83</v>
      </c>
      <c r="D86" t="s">
        <v>548</v>
      </c>
      <c r="E86">
        <v>14892</v>
      </c>
      <c r="F86">
        <v>108212.12073253085</v>
      </c>
      <c r="G86">
        <v>5</v>
      </c>
      <c r="H86">
        <v>41860.183915211972</v>
      </c>
      <c r="I86" t="s">
        <v>1288</v>
      </c>
      <c r="J86">
        <v>12163.720108695652</v>
      </c>
      <c r="K86" t="s">
        <v>1287</v>
      </c>
      <c r="L86">
        <v>42388.721590909088</v>
      </c>
      <c r="M86" t="s">
        <v>1290</v>
      </c>
      <c r="N86">
        <v>21248.017405063292</v>
      </c>
      <c r="O86" t="s">
        <v>1290</v>
      </c>
      <c r="P86">
        <v>25242.005639097744</v>
      </c>
      <c r="Q86">
        <v>2.5</v>
      </c>
      <c r="R86">
        <v>45123.477822580644</v>
      </c>
      <c r="S86">
        <v>2.5</v>
      </c>
      <c r="T86">
        <v>52130.229037267083</v>
      </c>
      <c r="U86">
        <v>5</v>
      </c>
      <c r="V86">
        <v>47284.320422535209</v>
      </c>
      <c r="W86" t="s">
        <v>1290</v>
      </c>
      <c r="X86">
        <v>23725.701413427563</v>
      </c>
      <c r="Y86">
        <v>3</v>
      </c>
      <c r="Z86">
        <v>44762.49</v>
      </c>
      <c r="AA86">
        <v>9</v>
      </c>
      <c r="AB86">
        <v>99064.527049180324</v>
      </c>
      <c r="AC86">
        <v>3</v>
      </c>
      <c r="AD86">
        <v>19358.294088071336</v>
      </c>
      <c r="AE86">
        <v>4.2</v>
      </c>
      <c r="AF86">
        <v>28667.304132560985</v>
      </c>
      <c r="AG86">
        <v>5</v>
      </c>
      <c r="AH86">
        <v>30519.879545454547</v>
      </c>
      <c r="AI86" t="s">
        <v>1287</v>
      </c>
      <c r="AJ86">
        <v>44882.175802139034</v>
      </c>
      <c r="AK86">
        <v>5</v>
      </c>
      <c r="AL86">
        <v>45285.792491007196</v>
      </c>
      <c r="AM86">
        <v>61.2</v>
      </c>
      <c r="AN86">
        <v>623706.84046320152</v>
      </c>
      <c r="AO86">
        <v>731918.96119573247</v>
      </c>
      <c r="AP86">
        <v>1191360</v>
      </c>
      <c r="AQ86">
        <v>-459441.03880426753</v>
      </c>
      <c r="AR86">
        <v>61.2</v>
      </c>
      <c r="AS86">
        <v>70201.714336379489</v>
      </c>
      <c r="AT86">
        <v>802120.6755321119</v>
      </c>
      <c r="AU86">
        <v>-389239.3244678881</v>
      </c>
      <c r="AV86">
        <v>61.2</v>
      </c>
      <c r="AW86">
        <v>3657.4228516791695</v>
      </c>
      <c r="AX86" s="1">
        <v>805778.09838379105</v>
      </c>
      <c r="AY86" s="1">
        <f t="shared" si="6"/>
        <v>309942.40000000002</v>
      </c>
      <c r="AZ86" s="1">
        <f t="shared" si="7"/>
        <v>500891.72</v>
      </c>
      <c r="BA86" s="1">
        <v>308009.73</v>
      </c>
      <c r="BB86" s="1">
        <v>497768.37</v>
      </c>
      <c r="BC86" s="131">
        <f t="shared" si="5"/>
        <v>805778.1</v>
      </c>
    </row>
    <row r="87" spans="1:55" x14ac:dyDescent="0.2">
      <c r="B87" t="s">
        <v>230</v>
      </c>
      <c r="C87" t="s">
        <v>84</v>
      </c>
      <c r="D87" t="s">
        <v>548</v>
      </c>
      <c r="E87">
        <v>18374</v>
      </c>
      <c r="F87">
        <v>138313.45458754632</v>
      </c>
      <c r="G87">
        <v>4</v>
      </c>
      <c r="H87">
        <v>33488.147132169579</v>
      </c>
      <c r="I87" t="s">
        <v>1291</v>
      </c>
      <c r="J87">
        <v>48654.880434782608</v>
      </c>
      <c r="K87" t="s">
        <v>1291</v>
      </c>
      <c r="L87">
        <v>33910.977272727272</v>
      </c>
      <c r="M87" t="s">
        <v>1289</v>
      </c>
      <c r="N87">
        <v>31872.026107594938</v>
      </c>
      <c r="O87" t="s">
        <v>1287</v>
      </c>
      <c r="P87">
        <v>63105.014097744359</v>
      </c>
      <c r="Q87">
        <v>1.5</v>
      </c>
      <c r="R87">
        <v>27074.086693548386</v>
      </c>
      <c r="S87">
        <v>1.5</v>
      </c>
      <c r="T87">
        <v>31278.137422360247</v>
      </c>
      <c r="U87">
        <v>5</v>
      </c>
      <c r="V87">
        <v>47284.320422535209</v>
      </c>
      <c r="W87" t="s">
        <v>1287</v>
      </c>
      <c r="X87">
        <v>59314.253533568903</v>
      </c>
      <c r="Y87">
        <v>3</v>
      </c>
      <c r="Z87">
        <v>44762.49</v>
      </c>
      <c r="AA87">
        <v>12</v>
      </c>
      <c r="AB87">
        <v>132086.03606557377</v>
      </c>
      <c r="AC87">
        <v>4.8</v>
      </c>
      <c r="AD87">
        <v>30973.270540914138</v>
      </c>
      <c r="AE87">
        <v>0.6</v>
      </c>
      <c r="AF87">
        <v>4095.3291617944255</v>
      </c>
      <c r="AG87">
        <v>0</v>
      </c>
      <c r="AH87">
        <v>0</v>
      </c>
      <c r="AI87" t="s">
        <v>1287</v>
      </c>
      <c r="AJ87">
        <v>44882.175802139034</v>
      </c>
      <c r="AK87">
        <v>5</v>
      </c>
      <c r="AL87">
        <v>45285.792491007196</v>
      </c>
      <c r="AM87">
        <v>63.4</v>
      </c>
      <c r="AN87">
        <v>678066.93717846007</v>
      </c>
      <c r="AO87">
        <v>816380.39176600636</v>
      </c>
      <c r="AP87">
        <v>1469920</v>
      </c>
      <c r="AQ87">
        <v>-653539.60823399364</v>
      </c>
      <c r="AR87">
        <v>63.4</v>
      </c>
      <c r="AS87">
        <v>72725.305374615345</v>
      </c>
      <c r="AT87">
        <v>889105.69714062172</v>
      </c>
      <c r="AU87">
        <v>-580814.30285937828</v>
      </c>
      <c r="AV87">
        <v>63.4</v>
      </c>
      <c r="AW87">
        <v>3788.8988365434529</v>
      </c>
      <c r="AX87" s="1">
        <v>892894.59597716515</v>
      </c>
      <c r="AY87" s="1">
        <f t="shared" si="6"/>
        <v>343451.74</v>
      </c>
      <c r="AZ87" s="1">
        <f t="shared" si="7"/>
        <v>555045.51</v>
      </c>
      <c r="BA87" s="1">
        <v>341310.12</v>
      </c>
      <c r="BB87" s="1">
        <v>551584.48</v>
      </c>
      <c r="BC87" s="131">
        <f t="shared" si="5"/>
        <v>892894.6</v>
      </c>
    </row>
    <row r="88" spans="1:55" x14ac:dyDescent="0.2">
      <c r="B88" t="s">
        <v>231</v>
      </c>
      <c r="C88" t="s">
        <v>85</v>
      </c>
      <c r="D88" t="s">
        <v>548</v>
      </c>
      <c r="E88">
        <v>20463</v>
      </c>
      <c r="F88">
        <v>155091.60362170544</v>
      </c>
      <c r="G88">
        <v>4</v>
      </c>
      <c r="H88">
        <v>33488.147132169579</v>
      </c>
      <c r="I88" t="s">
        <v>1288</v>
      </c>
      <c r="J88">
        <v>12163.720108695652</v>
      </c>
      <c r="K88" t="s">
        <v>1291</v>
      </c>
      <c r="L88">
        <v>33910.977272727272</v>
      </c>
      <c r="M88" t="s">
        <v>1287</v>
      </c>
      <c r="N88">
        <v>53120.043512658231</v>
      </c>
      <c r="O88" t="s">
        <v>1287</v>
      </c>
      <c r="P88">
        <v>63105.014097744359</v>
      </c>
      <c r="Q88">
        <v>1.5</v>
      </c>
      <c r="R88">
        <v>27074.086693548386</v>
      </c>
      <c r="S88">
        <v>1.5</v>
      </c>
      <c r="T88">
        <v>31278.137422360247</v>
      </c>
      <c r="U88">
        <v>5</v>
      </c>
      <c r="V88">
        <v>47284.320422535209</v>
      </c>
      <c r="W88" t="s">
        <v>1287</v>
      </c>
      <c r="X88">
        <v>59314.253533568903</v>
      </c>
      <c r="Y88">
        <v>3</v>
      </c>
      <c r="Z88">
        <v>44762.49</v>
      </c>
      <c r="AA88">
        <v>6</v>
      </c>
      <c r="AB88">
        <v>66043.018032786887</v>
      </c>
      <c r="AC88">
        <v>5</v>
      </c>
      <c r="AD88">
        <v>32263.823480118896</v>
      </c>
      <c r="AE88">
        <v>2.8333333333333335</v>
      </c>
      <c r="AF88">
        <v>19339.054375140346</v>
      </c>
      <c r="AG88">
        <v>5</v>
      </c>
      <c r="AH88">
        <v>30519.879545454547</v>
      </c>
      <c r="AI88" t="s">
        <v>1287</v>
      </c>
      <c r="AJ88">
        <v>44882.175802139034</v>
      </c>
      <c r="AK88">
        <v>5</v>
      </c>
      <c r="AL88">
        <v>45285.792491007196</v>
      </c>
      <c r="AM88">
        <v>63.833333333333329</v>
      </c>
      <c r="AN88">
        <v>643834.93392265472</v>
      </c>
      <c r="AO88">
        <v>798926.53754436015</v>
      </c>
      <c r="AP88">
        <v>1637040</v>
      </c>
      <c r="AQ88">
        <v>-838113.46245563985</v>
      </c>
      <c r="AR88">
        <v>63.833333333333329</v>
      </c>
      <c r="AS88">
        <v>73222.376336692105</v>
      </c>
      <c r="AT88">
        <v>872148.91388105229</v>
      </c>
      <c r="AU88">
        <v>-764891.08611894771</v>
      </c>
      <c r="AV88">
        <v>63.833333333333329</v>
      </c>
      <c r="AW88">
        <v>3814.7956214409637</v>
      </c>
      <c r="AX88" s="1">
        <v>875963.70950249326</v>
      </c>
      <c r="AY88" s="1">
        <f t="shared" si="6"/>
        <v>336939.28</v>
      </c>
      <c r="AZ88" s="1">
        <f t="shared" si="7"/>
        <v>544520.84</v>
      </c>
      <c r="BA88" s="1">
        <v>334838.27</v>
      </c>
      <c r="BB88" s="1">
        <v>541125.43999999994</v>
      </c>
      <c r="BC88" s="131">
        <f t="shared" si="5"/>
        <v>875963.71</v>
      </c>
    </row>
    <row r="89" spans="1:55" x14ac:dyDescent="0.2">
      <c r="B89" t="s">
        <v>232</v>
      </c>
      <c r="C89" t="s">
        <v>86</v>
      </c>
      <c r="D89" t="s">
        <v>548</v>
      </c>
      <c r="E89">
        <v>25515</v>
      </c>
      <c r="F89">
        <v>133296.79516218635</v>
      </c>
      <c r="G89">
        <v>3</v>
      </c>
      <c r="H89">
        <v>25116.110349127182</v>
      </c>
      <c r="I89" t="s">
        <v>1288</v>
      </c>
      <c r="J89">
        <v>12163.720108695652</v>
      </c>
      <c r="K89" t="s">
        <v>1290</v>
      </c>
      <c r="L89">
        <v>16955.488636363636</v>
      </c>
      <c r="M89" t="s">
        <v>1288</v>
      </c>
      <c r="N89">
        <v>10624.008702531646</v>
      </c>
      <c r="O89" t="s">
        <v>1288</v>
      </c>
      <c r="P89">
        <v>12621.002819548872</v>
      </c>
      <c r="Q89">
        <v>1.5</v>
      </c>
      <c r="R89">
        <v>27074.086693548386</v>
      </c>
      <c r="S89">
        <v>0</v>
      </c>
      <c r="T89">
        <v>0</v>
      </c>
      <c r="U89">
        <v>5</v>
      </c>
      <c r="V89">
        <v>47284.320422535209</v>
      </c>
      <c r="W89" t="s">
        <v>1290</v>
      </c>
      <c r="X89">
        <v>23725.701413427563</v>
      </c>
      <c r="Y89">
        <v>3</v>
      </c>
      <c r="Z89">
        <v>44762.49</v>
      </c>
      <c r="AA89">
        <v>3</v>
      </c>
      <c r="AB89">
        <v>33021.509016393444</v>
      </c>
      <c r="AC89">
        <v>4.666666666666667</v>
      </c>
      <c r="AD89">
        <v>30112.901914777642</v>
      </c>
      <c r="AE89">
        <v>1.8333333333333333</v>
      </c>
      <c r="AF89">
        <v>12513.505772149634</v>
      </c>
      <c r="AG89">
        <v>5</v>
      </c>
      <c r="AH89">
        <v>30519.879545454547</v>
      </c>
      <c r="AI89" t="s">
        <v>1287</v>
      </c>
      <c r="AJ89">
        <v>44882.175802139034</v>
      </c>
      <c r="AK89">
        <v>5</v>
      </c>
      <c r="AL89">
        <v>45285.792491007196</v>
      </c>
      <c r="AM89">
        <v>44</v>
      </c>
      <c r="AN89">
        <v>416662.69368769962</v>
      </c>
      <c r="AO89">
        <v>549959.48884988599</v>
      </c>
      <c r="AP89">
        <v>2041200</v>
      </c>
      <c r="AQ89">
        <v>-1491240.511150114</v>
      </c>
      <c r="AR89">
        <v>44</v>
      </c>
      <c r="AS89">
        <v>50471.820764717282</v>
      </c>
      <c r="AT89">
        <v>600431.30961460329</v>
      </c>
      <c r="AU89">
        <v>-1440768.6903853966</v>
      </c>
      <c r="AV89">
        <v>44</v>
      </c>
      <c r="AW89">
        <v>2629.519697285677</v>
      </c>
      <c r="AX89" s="1">
        <v>603060.82931188901</v>
      </c>
      <c r="AY89" s="1">
        <f t="shared" si="6"/>
        <v>231967.24</v>
      </c>
      <c r="AZ89" s="1">
        <f t="shared" si="7"/>
        <v>374877.62</v>
      </c>
      <c r="BA89" s="1">
        <v>230520.79</v>
      </c>
      <c r="BB89" s="1">
        <v>372540.04</v>
      </c>
      <c r="BC89" s="131">
        <f t="shared" si="5"/>
        <v>603060.82999999996</v>
      </c>
    </row>
    <row r="90" spans="1:55" x14ac:dyDescent="0.2">
      <c r="B90" t="s">
        <v>233</v>
      </c>
      <c r="C90" t="s">
        <v>87</v>
      </c>
      <c r="D90" t="s">
        <v>549</v>
      </c>
      <c r="E90">
        <v>33326</v>
      </c>
      <c r="F90">
        <v>159374.98252126851</v>
      </c>
      <c r="G90">
        <v>1</v>
      </c>
      <c r="H90">
        <v>8372.0367830423947</v>
      </c>
      <c r="I90" t="s">
        <v>1288</v>
      </c>
      <c r="J90">
        <v>12163.720108695652</v>
      </c>
      <c r="K90" t="s">
        <v>1288</v>
      </c>
      <c r="L90">
        <v>8477.744318181818</v>
      </c>
      <c r="M90" t="s">
        <v>1288</v>
      </c>
      <c r="N90">
        <v>10624.008702531646</v>
      </c>
      <c r="O90" t="s">
        <v>1288</v>
      </c>
      <c r="P90">
        <v>12621.002819548872</v>
      </c>
      <c r="Q90">
        <v>0</v>
      </c>
      <c r="R90">
        <v>0</v>
      </c>
      <c r="S90">
        <v>0.5</v>
      </c>
      <c r="T90">
        <v>10426.045807453416</v>
      </c>
      <c r="U90">
        <v>4</v>
      </c>
      <c r="V90">
        <v>37827.456338028169</v>
      </c>
      <c r="W90" t="s">
        <v>1288</v>
      </c>
      <c r="X90">
        <v>11862.850706713782</v>
      </c>
      <c r="Y90">
        <v>3</v>
      </c>
      <c r="Z90">
        <v>44762.49</v>
      </c>
      <c r="AA90">
        <v>3</v>
      </c>
      <c r="AB90">
        <v>33021.509016393444</v>
      </c>
      <c r="AC90">
        <v>4.8888888888888893</v>
      </c>
      <c r="AD90">
        <v>31546.849625005147</v>
      </c>
      <c r="AE90">
        <v>3.8888888888888888</v>
      </c>
      <c r="AF90">
        <v>26543.80012274165</v>
      </c>
      <c r="AG90">
        <v>5</v>
      </c>
      <c r="AH90">
        <v>30519.879545454547</v>
      </c>
      <c r="AI90" t="s">
        <v>1287</v>
      </c>
      <c r="AJ90">
        <v>44882.175802139034</v>
      </c>
      <c r="AK90">
        <v>5</v>
      </c>
      <c r="AL90">
        <v>45285.792491007196</v>
      </c>
      <c r="AM90">
        <v>40.277777777777779</v>
      </c>
      <c r="AN90">
        <v>368937.36218693678</v>
      </c>
      <c r="AO90">
        <v>528312.34470820532</v>
      </c>
      <c r="AP90">
        <v>2666080</v>
      </c>
      <c r="AQ90">
        <v>-2137767.6552917948</v>
      </c>
      <c r="AR90">
        <v>40.277777777777779</v>
      </c>
      <c r="AS90">
        <v>46202.108654570744</v>
      </c>
      <c r="AT90">
        <v>574514.45336277608</v>
      </c>
      <c r="AU90">
        <v>-2091565.546637224</v>
      </c>
      <c r="AV90">
        <v>40.277777777777779</v>
      </c>
      <c r="AW90">
        <v>2407.0729552173179</v>
      </c>
      <c r="AX90" s="1">
        <v>576921.52631799341</v>
      </c>
      <c r="AY90" s="1">
        <f t="shared" si="6"/>
        <v>221912.76</v>
      </c>
      <c r="AZ90" s="1">
        <f t="shared" si="7"/>
        <v>358628.78</v>
      </c>
      <c r="BA90" s="1">
        <v>220529</v>
      </c>
      <c r="BB90" s="1">
        <v>356392.52</v>
      </c>
      <c r="BC90" s="131">
        <f t="shared" si="5"/>
        <v>576921.52</v>
      </c>
    </row>
    <row r="91" spans="1:55" x14ac:dyDescent="0.2">
      <c r="B91" t="s">
        <v>234</v>
      </c>
      <c r="C91" t="s">
        <v>88</v>
      </c>
      <c r="D91" t="s">
        <v>549</v>
      </c>
      <c r="E91">
        <v>318</v>
      </c>
      <c r="F91">
        <v>1906.7333239890534</v>
      </c>
      <c r="G91">
        <v>1</v>
      </c>
      <c r="H91">
        <v>8372.0367830423947</v>
      </c>
      <c r="I91" t="s">
        <v>1288</v>
      </c>
      <c r="J91">
        <v>12163.720108695652</v>
      </c>
      <c r="K91" t="s">
        <v>1288</v>
      </c>
      <c r="L91">
        <v>8477.744318181818</v>
      </c>
      <c r="M91" t="s">
        <v>1288</v>
      </c>
      <c r="N91">
        <v>10624.008702531646</v>
      </c>
      <c r="O91">
        <v>0</v>
      </c>
      <c r="P91">
        <v>0</v>
      </c>
      <c r="Q91">
        <v>0</v>
      </c>
      <c r="R91">
        <v>0</v>
      </c>
      <c r="S91">
        <v>0.5</v>
      </c>
      <c r="T91">
        <v>10426.045807453416</v>
      </c>
      <c r="U91">
        <v>2</v>
      </c>
      <c r="V91">
        <v>18913.728169014084</v>
      </c>
      <c r="W91" t="s">
        <v>1288</v>
      </c>
      <c r="X91">
        <v>11862.850706713782</v>
      </c>
      <c r="Y91">
        <v>15</v>
      </c>
      <c r="Z91">
        <v>223812.45</v>
      </c>
      <c r="AA91">
        <v>3</v>
      </c>
      <c r="AB91">
        <v>33021.509016393444</v>
      </c>
      <c r="AC91">
        <v>5</v>
      </c>
      <c r="AD91">
        <v>32263.823480118896</v>
      </c>
      <c r="AE91">
        <v>5</v>
      </c>
      <c r="AF91">
        <v>34127.74301495355</v>
      </c>
      <c r="AG91">
        <v>5</v>
      </c>
      <c r="AH91">
        <v>30519.879545454547</v>
      </c>
      <c r="AI91" t="s">
        <v>1287</v>
      </c>
      <c r="AJ91">
        <v>44882.175802139034</v>
      </c>
      <c r="AK91">
        <v>5</v>
      </c>
      <c r="AL91">
        <v>45285.792491007196</v>
      </c>
      <c r="AM91">
        <v>50.5</v>
      </c>
      <c r="AN91">
        <v>524753.5079456995</v>
      </c>
      <c r="AO91">
        <v>526660.24126968847</v>
      </c>
      <c r="AP91">
        <v>25440</v>
      </c>
      <c r="AQ91">
        <v>501220.24126968847</v>
      </c>
      <c r="AR91">
        <v>0</v>
      </c>
      <c r="AS91">
        <v>0</v>
      </c>
      <c r="AT91">
        <v>25440</v>
      </c>
      <c r="AU91">
        <v>0</v>
      </c>
      <c r="AW91">
        <v>0</v>
      </c>
      <c r="AX91" s="1">
        <v>25440</v>
      </c>
      <c r="AY91" s="1">
        <f t="shared" si="6"/>
        <v>9785.49</v>
      </c>
      <c r="AZ91" s="1">
        <f t="shared" si="7"/>
        <v>15814.14</v>
      </c>
      <c r="BA91" s="1">
        <v>9724.4699999999993</v>
      </c>
      <c r="BB91" s="1">
        <v>15715.53</v>
      </c>
      <c r="BC91" s="131">
        <f t="shared" si="5"/>
        <v>25440</v>
      </c>
    </row>
    <row r="92" spans="1:55" x14ac:dyDescent="0.2">
      <c r="A92" t="s">
        <v>140</v>
      </c>
      <c r="B92" t="s">
        <v>235</v>
      </c>
      <c r="C92" t="s">
        <v>89</v>
      </c>
      <c r="D92" t="s">
        <v>548</v>
      </c>
      <c r="E92">
        <v>43753</v>
      </c>
      <c r="F92">
        <v>348059.98563677905</v>
      </c>
      <c r="G92">
        <v>5</v>
      </c>
      <c r="H92">
        <v>41860.183915211972</v>
      </c>
      <c r="I92" t="s">
        <v>1289</v>
      </c>
      <c r="J92">
        <v>36491.16032608696</v>
      </c>
      <c r="K92" t="s">
        <v>1291</v>
      </c>
      <c r="L92">
        <v>33910.977272727272</v>
      </c>
      <c r="M92" t="s">
        <v>1289</v>
      </c>
      <c r="N92">
        <v>31872.026107594938</v>
      </c>
      <c r="O92" t="s">
        <v>1289</v>
      </c>
      <c r="P92">
        <v>37863.008458646618</v>
      </c>
      <c r="Q92">
        <v>0.5</v>
      </c>
      <c r="R92">
        <v>9024.6955645161288</v>
      </c>
      <c r="S92">
        <v>1.5</v>
      </c>
      <c r="T92">
        <v>31278.137422360247</v>
      </c>
      <c r="U92">
        <v>4</v>
      </c>
      <c r="V92">
        <v>37827.456338028169</v>
      </c>
      <c r="W92" t="s">
        <v>1289</v>
      </c>
      <c r="X92">
        <v>35588.552120141343</v>
      </c>
      <c r="Y92">
        <v>3</v>
      </c>
      <c r="Z92">
        <v>44762.49</v>
      </c>
      <c r="AA92">
        <v>12</v>
      </c>
      <c r="AB92">
        <v>132086.03606557377</v>
      </c>
      <c r="AC92">
        <v>5</v>
      </c>
      <c r="AD92">
        <v>32263.823480118896</v>
      </c>
      <c r="AE92">
        <v>5</v>
      </c>
      <c r="AF92">
        <v>34127.74301495355</v>
      </c>
      <c r="AG92">
        <v>5</v>
      </c>
      <c r="AH92">
        <v>30519.879545454547</v>
      </c>
      <c r="AI92" t="s">
        <v>1287</v>
      </c>
      <c r="AJ92">
        <v>44882.175802139034</v>
      </c>
      <c r="AK92">
        <v>5</v>
      </c>
      <c r="AL92">
        <v>45285.792491007196</v>
      </c>
      <c r="AM92">
        <v>67</v>
      </c>
      <c r="AN92">
        <v>659644.13792456058</v>
      </c>
      <c r="AO92">
        <v>1007704.1235613398</v>
      </c>
      <c r="AP92">
        <v>3500240</v>
      </c>
      <c r="AQ92">
        <v>-2492535.8764386601</v>
      </c>
      <c r="AR92">
        <v>67</v>
      </c>
      <c r="AS92">
        <v>76854.817982637673</v>
      </c>
      <c r="AT92">
        <v>1084558.9415439775</v>
      </c>
      <c r="AU92">
        <v>-2415681.0584560223</v>
      </c>
      <c r="AV92">
        <v>67</v>
      </c>
      <c r="AW92">
        <v>4004.0413572304633</v>
      </c>
      <c r="AX92" s="1">
        <v>1088562.9829012079</v>
      </c>
      <c r="AY92" s="1">
        <f t="shared" si="6"/>
        <v>418715.55</v>
      </c>
      <c r="AZ92" s="1">
        <f t="shared" si="7"/>
        <v>676677.84</v>
      </c>
      <c r="BA92" s="1">
        <v>416104.62</v>
      </c>
      <c r="BB92" s="1">
        <v>672458.37</v>
      </c>
      <c r="BC92" s="131">
        <f t="shared" si="5"/>
        <v>1088562.99</v>
      </c>
    </row>
    <row r="93" spans="1:55" x14ac:dyDescent="0.2">
      <c r="B93" t="s">
        <v>236</v>
      </c>
      <c r="C93" t="s">
        <v>90</v>
      </c>
      <c r="D93" t="s">
        <v>548</v>
      </c>
      <c r="E93">
        <v>39704</v>
      </c>
      <c r="F93">
        <v>296521.6214855907</v>
      </c>
      <c r="G93">
        <v>5</v>
      </c>
      <c r="H93">
        <v>41860.183915211972</v>
      </c>
      <c r="I93" t="s">
        <v>1289</v>
      </c>
      <c r="J93">
        <v>36491.16032608696</v>
      </c>
      <c r="K93" t="s">
        <v>1287</v>
      </c>
      <c r="L93">
        <v>42388.721590909088</v>
      </c>
      <c r="M93" t="s">
        <v>1290</v>
      </c>
      <c r="N93">
        <v>21248.017405063292</v>
      </c>
      <c r="O93" t="s">
        <v>1290</v>
      </c>
      <c r="P93">
        <v>25242.005639097744</v>
      </c>
      <c r="Q93">
        <v>1.5</v>
      </c>
      <c r="R93">
        <v>27074.086693548386</v>
      </c>
      <c r="S93">
        <v>0.5</v>
      </c>
      <c r="T93">
        <v>10426.045807453416</v>
      </c>
      <c r="U93">
        <v>1</v>
      </c>
      <c r="V93">
        <v>9456.8640845070422</v>
      </c>
      <c r="W93" t="s">
        <v>1289</v>
      </c>
      <c r="X93">
        <v>35588.552120141343</v>
      </c>
      <c r="Y93">
        <v>3</v>
      </c>
      <c r="Z93">
        <v>44762.49</v>
      </c>
      <c r="AA93">
        <v>12</v>
      </c>
      <c r="AB93">
        <v>132086.03606557377</v>
      </c>
      <c r="AC93">
        <v>5</v>
      </c>
      <c r="AD93">
        <v>32263.823480118896</v>
      </c>
      <c r="AE93">
        <v>4.9000000000000004</v>
      </c>
      <c r="AF93">
        <v>33445.188154654483</v>
      </c>
      <c r="AG93">
        <v>5</v>
      </c>
      <c r="AH93">
        <v>30519.879545454547</v>
      </c>
      <c r="AI93" t="s">
        <v>1287</v>
      </c>
      <c r="AJ93">
        <v>44882.175802139034</v>
      </c>
      <c r="AK93">
        <v>5</v>
      </c>
      <c r="AL93">
        <v>45285.792491007196</v>
      </c>
      <c r="AM93">
        <v>62.9</v>
      </c>
      <c r="AN93">
        <v>613021.02312096709</v>
      </c>
      <c r="AO93">
        <v>909542.64460655779</v>
      </c>
      <c r="AP93">
        <v>3176320</v>
      </c>
      <c r="AQ93">
        <v>-2266777.3553934423</v>
      </c>
      <c r="AR93">
        <v>62.9</v>
      </c>
      <c r="AS93">
        <v>72151.761956834482</v>
      </c>
      <c r="AT93">
        <v>981694.40656339226</v>
      </c>
      <c r="AU93">
        <v>-2194625.5934366076</v>
      </c>
      <c r="AV93">
        <v>62.9</v>
      </c>
      <c r="AW93">
        <v>3759.0179308924794</v>
      </c>
      <c r="AX93" s="1">
        <v>985453.42449428479</v>
      </c>
      <c r="AY93" s="1">
        <f t="shared" si="6"/>
        <v>379054.48</v>
      </c>
      <c r="AZ93" s="1">
        <f t="shared" si="7"/>
        <v>612582.38</v>
      </c>
      <c r="BA93" s="1">
        <v>376690.85</v>
      </c>
      <c r="BB93" s="1">
        <v>608762.56999999995</v>
      </c>
      <c r="BC93" s="131">
        <f t="shared" si="5"/>
        <v>985453.41999999993</v>
      </c>
    </row>
    <row r="94" spans="1:55" x14ac:dyDescent="0.2">
      <c r="B94" t="s">
        <v>237</v>
      </c>
      <c r="C94" t="s">
        <v>91</v>
      </c>
      <c r="D94" t="s">
        <v>548</v>
      </c>
      <c r="E94">
        <v>21943</v>
      </c>
      <c r="F94">
        <v>175861.68688334868</v>
      </c>
      <c r="G94">
        <v>5</v>
      </c>
      <c r="H94">
        <v>41860.183915211972</v>
      </c>
      <c r="I94" t="s">
        <v>1288</v>
      </c>
      <c r="J94">
        <v>12163.720108695652</v>
      </c>
      <c r="K94" t="s">
        <v>1291</v>
      </c>
      <c r="L94">
        <v>33910.977272727272</v>
      </c>
      <c r="M94" t="s">
        <v>1290</v>
      </c>
      <c r="N94">
        <v>21248.017405063292</v>
      </c>
      <c r="O94" t="s">
        <v>1290</v>
      </c>
      <c r="P94">
        <v>25242.005639097744</v>
      </c>
      <c r="Q94">
        <v>0.5</v>
      </c>
      <c r="R94">
        <v>9024.6955645161288</v>
      </c>
      <c r="S94">
        <v>0</v>
      </c>
      <c r="T94">
        <v>0</v>
      </c>
      <c r="U94">
        <v>5</v>
      </c>
      <c r="V94">
        <v>47284.320422535209</v>
      </c>
      <c r="W94" t="s">
        <v>1287</v>
      </c>
      <c r="X94">
        <v>59314.253533568903</v>
      </c>
      <c r="Y94">
        <v>3</v>
      </c>
      <c r="Z94">
        <v>44762.49</v>
      </c>
      <c r="AA94">
        <v>15</v>
      </c>
      <c r="AB94">
        <v>165107.54508196723</v>
      </c>
      <c r="AC94">
        <v>5</v>
      </c>
      <c r="AD94">
        <v>32263.823480118896</v>
      </c>
      <c r="AE94">
        <v>5</v>
      </c>
      <c r="AF94">
        <v>34127.74301495355</v>
      </c>
      <c r="AG94">
        <v>5</v>
      </c>
      <c r="AH94">
        <v>30519.879545454547</v>
      </c>
      <c r="AI94" t="s">
        <v>1287</v>
      </c>
      <c r="AJ94">
        <v>44882.175802139034</v>
      </c>
      <c r="AK94">
        <v>5</v>
      </c>
      <c r="AL94">
        <v>45285.792491007196</v>
      </c>
      <c r="AM94">
        <v>67.5</v>
      </c>
      <c r="AN94">
        <v>646997.62327705661</v>
      </c>
      <c r="AO94">
        <v>822859.31016040535</v>
      </c>
      <c r="AP94">
        <v>1755440</v>
      </c>
      <c r="AQ94">
        <v>-932580.68983959465</v>
      </c>
      <c r="AR94">
        <v>67.5</v>
      </c>
      <c r="AS94">
        <v>77428.361400418551</v>
      </c>
      <c r="AT94">
        <v>900287.67156082392</v>
      </c>
      <c r="AU94">
        <v>-855152.32843917608</v>
      </c>
      <c r="AV94">
        <v>67.5</v>
      </c>
      <c r="AW94">
        <v>4033.9222628814368</v>
      </c>
      <c r="AX94" s="1">
        <v>904321.59382370533</v>
      </c>
      <c r="AY94" s="1">
        <f t="shared" si="6"/>
        <v>347847.13</v>
      </c>
      <c r="AZ94" s="1">
        <f t="shared" si="7"/>
        <v>562148.81000000006</v>
      </c>
      <c r="BA94" s="1">
        <v>345678.1</v>
      </c>
      <c r="BB94" s="1">
        <v>558643.49</v>
      </c>
      <c r="BC94" s="131">
        <f t="shared" si="5"/>
        <v>904321.59</v>
      </c>
    </row>
    <row r="95" spans="1:55" x14ac:dyDescent="0.2">
      <c r="B95" t="s">
        <v>238</v>
      </c>
      <c r="C95" t="s">
        <v>92</v>
      </c>
      <c r="D95" t="s">
        <v>548</v>
      </c>
      <c r="E95">
        <v>19765</v>
      </c>
      <c r="F95">
        <v>161926.29094317276</v>
      </c>
      <c r="G95">
        <v>5</v>
      </c>
      <c r="H95">
        <v>41860.183915211972</v>
      </c>
      <c r="I95" t="s">
        <v>1290</v>
      </c>
      <c r="J95">
        <v>24327.440217391304</v>
      </c>
      <c r="K95" t="s">
        <v>1287</v>
      </c>
      <c r="L95">
        <v>42388.721590909088</v>
      </c>
      <c r="M95" t="s">
        <v>1291</v>
      </c>
      <c r="N95">
        <v>42496.034810126584</v>
      </c>
      <c r="O95" t="s">
        <v>1290</v>
      </c>
      <c r="P95">
        <v>25242.005639097744</v>
      </c>
      <c r="Q95">
        <v>0.5</v>
      </c>
      <c r="R95">
        <v>9024.6955645161288</v>
      </c>
      <c r="S95">
        <v>0.5</v>
      </c>
      <c r="T95">
        <v>10426.045807453416</v>
      </c>
      <c r="U95">
        <v>5</v>
      </c>
      <c r="V95">
        <v>47284.320422535209</v>
      </c>
      <c r="W95" t="s">
        <v>1290</v>
      </c>
      <c r="X95">
        <v>23725.701413427563</v>
      </c>
      <c r="Y95">
        <v>3</v>
      </c>
      <c r="Z95">
        <v>44762.49</v>
      </c>
      <c r="AA95">
        <v>15</v>
      </c>
      <c r="AB95">
        <v>165107.54508196723</v>
      </c>
      <c r="AC95">
        <v>5</v>
      </c>
      <c r="AD95">
        <v>32263.823480118896</v>
      </c>
      <c r="AE95">
        <v>5</v>
      </c>
      <c r="AF95">
        <v>34127.74301495355</v>
      </c>
      <c r="AG95">
        <v>5</v>
      </c>
      <c r="AH95">
        <v>30519.879545454547</v>
      </c>
      <c r="AI95" t="s">
        <v>1287</v>
      </c>
      <c r="AJ95">
        <v>44882.175802139034</v>
      </c>
      <c r="AK95">
        <v>5</v>
      </c>
      <c r="AL95">
        <v>45285.792491007196</v>
      </c>
      <c r="AM95">
        <v>69</v>
      </c>
      <c r="AN95">
        <v>663724.59879630944</v>
      </c>
      <c r="AO95">
        <v>825650.88973948208</v>
      </c>
      <c r="AP95">
        <v>1581200</v>
      </c>
      <c r="AQ95">
        <v>-755549.11026051792</v>
      </c>
      <c r="AR95">
        <v>69</v>
      </c>
      <c r="AS95">
        <v>79148.991653761186</v>
      </c>
      <c r="AT95">
        <v>904799.88139324333</v>
      </c>
      <c r="AU95">
        <v>-676400.11860675667</v>
      </c>
      <c r="AV95">
        <v>69</v>
      </c>
      <c r="AW95">
        <v>4123.5649798343575</v>
      </c>
      <c r="AX95" s="1">
        <v>908923.44637307769</v>
      </c>
      <c r="AY95" s="1">
        <f t="shared" si="6"/>
        <v>349617.23</v>
      </c>
      <c r="AZ95" s="1">
        <f t="shared" si="7"/>
        <v>565009.43999999994</v>
      </c>
      <c r="BA95" s="1">
        <v>347437.17</v>
      </c>
      <c r="BB95" s="1">
        <v>561486.28</v>
      </c>
      <c r="BC95" s="131">
        <f t="shared" si="5"/>
        <v>908923.45</v>
      </c>
    </row>
    <row r="96" spans="1:55" x14ac:dyDescent="0.2">
      <c r="B96" t="s">
        <v>239</v>
      </c>
      <c r="C96" t="s">
        <v>93</v>
      </c>
      <c r="D96" t="s">
        <v>548</v>
      </c>
      <c r="E96">
        <v>11576</v>
      </c>
      <c r="F96">
        <v>93462.821917791589</v>
      </c>
      <c r="G96">
        <v>4</v>
      </c>
      <c r="H96">
        <v>33488.147132169579</v>
      </c>
      <c r="I96" t="s">
        <v>1290</v>
      </c>
      <c r="J96">
        <v>24327.440217391304</v>
      </c>
      <c r="K96" t="s">
        <v>1291</v>
      </c>
      <c r="L96">
        <v>33910.977272727272</v>
      </c>
      <c r="M96" t="s">
        <v>1289</v>
      </c>
      <c r="N96">
        <v>31872.026107594938</v>
      </c>
      <c r="O96" t="s">
        <v>1289</v>
      </c>
      <c r="P96">
        <v>37863.008458646618</v>
      </c>
      <c r="Q96">
        <v>1.5</v>
      </c>
      <c r="R96">
        <v>27074.086693548386</v>
      </c>
      <c r="S96">
        <v>1.5</v>
      </c>
      <c r="T96">
        <v>31278.137422360247</v>
      </c>
      <c r="U96">
        <v>5</v>
      </c>
      <c r="V96">
        <v>47284.320422535209</v>
      </c>
      <c r="W96" t="s">
        <v>1288</v>
      </c>
      <c r="X96">
        <v>11862.850706713782</v>
      </c>
      <c r="Y96">
        <v>6</v>
      </c>
      <c r="Z96">
        <v>89524.98</v>
      </c>
      <c r="AA96">
        <v>12</v>
      </c>
      <c r="AB96">
        <v>132086.03606557377</v>
      </c>
      <c r="AC96">
        <v>5</v>
      </c>
      <c r="AD96">
        <v>32263.823480118896</v>
      </c>
      <c r="AE96">
        <v>5</v>
      </c>
      <c r="AF96">
        <v>34127.74301495355</v>
      </c>
      <c r="AG96">
        <v>5</v>
      </c>
      <c r="AH96">
        <v>30519.879545454547</v>
      </c>
      <c r="AI96" t="s">
        <v>1287</v>
      </c>
      <c r="AJ96">
        <v>44882.175802139034</v>
      </c>
      <c r="AK96">
        <v>5</v>
      </c>
      <c r="AL96">
        <v>45285.792491007196</v>
      </c>
      <c r="AM96">
        <v>68</v>
      </c>
      <c r="AN96">
        <v>687651.42483293428</v>
      </c>
      <c r="AO96">
        <v>781114.2467507259</v>
      </c>
      <c r="AP96">
        <v>926080</v>
      </c>
      <c r="AQ96">
        <v>-144965.7532492741</v>
      </c>
      <c r="AR96">
        <v>68</v>
      </c>
      <c r="AS96">
        <v>78001.904818199429</v>
      </c>
      <c r="AT96">
        <v>859116.15156892536</v>
      </c>
      <c r="AU96">
        <v>-66963.848431074643</v>
      </c>
      <c r="AV96">
        <v>68</v>
      </c>
      <c r="AW96">
        <v>4063.8031685324104</v>
      </c>
      <c r="AX96" s="1">
        <v>863179.9547374578</v>
      </c>
      <c r="AY96" s="1">
        <f t="shared" si="6"/>
        <v>332022.01</v>
      </c>
      <c r="AZ96" s="1">
        <f t="shared" si="7"/>
        <v>536574.14</v>
      </c>
      <c r="BA96" s="1">
        <v>329951.65999999997</v>
      </c>
      <c r="BB96" s="1">
        <v>533228.29</v>
      </c>
      <c r="BC96" s="131">
        <f t="shared" si="5"/>
        <v>863179.95</v>
      </c>
    </row>
    <row r="97" spans="1:55" x14ac:dyDescent="0.2">
      <c r="B97" t="s">
        <v>240</v>
      </c>
      <c r="C97" t="s">
        <v>94</v>
      </c>
      <c r="D97" t="s">
        <v>548</v>
      </c>
      <c r="E97">
        <v>9146</v>
      </c>
      <c r="F97">
        <v>64069.991648983691</v>
      </c>
      <c r="G97">
        <v>3</v>
      </c>
      <c r="H97">
        <v>25116.110349127182</v>
      </c>
      <c r="I97" t="s">
        <v>1289</v>
      </c>
      <c r="J97">
        <v>36491.16032608696</v>
      </c>
      <c r="K97" t="s">
        <v>1289</v>
      </c>
      <c r="L97">
        <v>25433.232954545456</v>
      </c>
      <c r="M97" t="s">
        <v>1289</v>
      </c>
      <c r="N97">
        <v>31872.026107594938</v>
      </c>
      <c r="O97" t="s">
        <v>1290</v>
      </c>
      <c r="P97">
        <v>25242.005639097744</v>
      </c>
      <c r="Q97">
        <v>1.5</v>
      </c>
      <c r="R97">
        <v>27074.086693548386</v>
      </c>
      <c r="S97">
        <v>0.5</v>
      </c>
      <c r="T97">
        <v>10426.045807453416</v>
      </c>
      <c r="U97">
        <v>2</v>
      </c>
      <c r="V97">
        <v>18913.728169014084</v>
      </c>
      <c r="W97" t="s">
        <v>1288</v>
      </c>
      <c r="X97">
        <v>11862.850706713782</v>
      </c>
      <c r="Y97">
        <v>3</v>
      </c>
      <c r="Z97">
        <v>44762.49</v>
      </c>
      <c r="AA97">
        <v>12</v>
      </c>
      <c r="AB97">
        <v>132086.03606557377</v>
      </c>
      <c r="AC97">
        <v>5</v>
      </c>
      <c r="AD97">
        <v>32263.823480118896</v>
      </c>
      <c r="AE97">
        <v>5</v>
      </c>
      <c r="AF97">
        <v>34127.74301495355</v>
      </c>
      <c r="AG97">
        <v>5</v>
      </c>
      <c r="AH97">
        <v>30519.879545454547</v>
      </c>
      <c r="AI97" t="s">
        <v>1287</v>
      </c>
      <c r="AJ97">
        <v>44882.175802139034</v>
      </c>
      <c r="AK97">
        <v>5</v>
      </c>
      <c r="AL97">
        <v>45285.792491007196</v>
      </c>
      <c r="AM97">
        <v>59</v>
      </c>
      <c r="AN97">
        <v>576359.1871524289</v>
      </c>
      <c r="AO97">
        <v>640429.17880141258</v>
      </c>
      <c r="AP97">
        <v>731680</v>
      </c>
      <c r="AQ97">
        <v>-91250.821198587422</v>
      </c>
      <c r="AR97">
        <v>59</v>
      </c>
      <c r="AS97">
        <v>67678.123298143619</v>
      </c>
      <c r="AT97">
        <v>708107.3020995562</v>
      </c>
      <c r="AU97">
        <v>-23572.697900443804</v>
      </c>
      <c r="AV97">
        <v>59</v>
      </c>
      <c r="AW97">
        <v>3525.9468668148852</v>
      </c>
      <c r="AX97" s="1">
        <v>711633.24896637106</v>
      </c>
      <c r="AY97" s="1">
        <f t="shared" si="6"/>
        <v>273729.59999999998</v>
      </c>
      <c r="AZ97" s="1">
        <f t="shared" si="7"/>
        <v>442368.94</v>
      </c>
      <c r="BA97" s="1">
        <v>272022.73</v>
      </c>
      <c r="BB97" s="1">
        <v>439610.51</v>
      </c>
      <c r="BC97" s="131">
        <f t="shared" si="5"/>
        <v>711633.24</v>
      </c>
    </row>
    <row r="98" spans="1:55" x14ac:dyDescent="0.2">
      <c r="A98" t="s">
        <v>141</v>
      </c>
      <c r="B98" t="s">
        <v>241</v>
      </c>
      <c r="C98" t="s">
        <v>95</v>
      </c>
      <c r="D98" t="s">
        <v>548</v>
      </c>
      <c r="E98">
        <v>129036</v>
      </c>
      <c r="F98">
        <v>756962.58877133974</v>
      </c>
      <c r="G98">
        <v>2</v>
      </c>
      <c r="H98">
        <v>16744.073566084789</v>
      </c>
      <c r="I98" t="s">
        <v>1290</v>
      </c>
      <c r="J98">
        <v>24327.440217391304</v>
      </c>
      <c r="K98" t="s">
        <v>1290</v>
      </c>
      <c r="L98">
        <v>16955.488636363636</v>
      </c>
      <c r="M98" t="s">
        <v>1288</v>
      </c>
      <c r="N98">
        <v>10624.008702531646</v>
      </c>
      <c r="O98" t="s">
        <v>1288</v>
      </c>
      <c r="P98">
        <v>12621.002819548872</v>
      </c>
      <c r="Q98">
        <v>1.5</v>
      </c>
      <c r="R98">
        <v>27074.086693548386</v>
      </c>
      <c r="S98">
        <v>0.5</v>
      </c>
      <c r="T98">
        <v>10426.045807453416</v>
      </c>
      <c r="U98">
        <v>2</v>
      </c>
      <c r="V98">
        <v>18913.728169014084</v>
      </c>
      <c r="W98" t="s">
        <v>1288</v>
      </c>
      <c r="X98">
        <v>11862.850706713782</v>
      </c>
      <c r="Y98">
        <v>3</v>
      </c>
      <c r="Z98">
        <v>44762.49</v>
      </c>
      <c r="AA98">
        <v>9</v>
      </c>
      <c r="AB98">
        <v>99064.527049180324</v>
      </c>
      <c r="AC98">
        <v>4.7037037037037033</v>
      </c>
      <c r="AD98">
        <v>30351.893199815549</v>
      </c>
      <c r="AE98">
        <v>4.7037037037037033</v>
      </c>
      <c r="AF98">
        <v>32105.358243697039</v>
      </c>
      <c r="AG98">
        <v>5</v>
      </c>
      <c r="AH98">
        <v>30519.879545454547</v>
      </c>
      <c r="AI98" t="s">
        <v>1287</v>
      </c>
      <c r="AJ98">
        <v>44882.175802139034</v>
      </c>
      <c r="AK98">
        <v>5</v>
      </c>
      <c r="AL98">
        <v>45285.792491007196</v>
      </c>
      <c r="AM98">
        <v>49.407407407407405</v>
      </c>
      <c r="AN98">
        <v>476520.84164994361</v>
      </c>
      <c r="AO98">
        <v>1233483.4304212837</v>
      </c>
      <c r="AP98">
        <v>10322880</v>
      </c>
      <c r="AQ98">
        <v>-9089396.5695787165</v>
      </c>
      <c r="AR98">
        <v>49.407407407407405</v>
      </c>
      <c r="AS98">
        <v>56674.586616273438</v>
      </c>
      <c r="AT98">
        <v>1290158.0170375572</v>
      </c>
      <c r="AU98">
        <v>-9032721.9829624426</v>
      </c>
      <c r="AV98">
        <v>49.407407407407405</v>
      </c>
      <c r="AW98">
        <v>2952.67615839991</v>
      </c>
      <c r="AX98" s="1">
        <v>1293110.6931959572</v>
      </c>
      <c r="AY98" s="1">
        <f t="shared" si="6"/>
        <v>497394.79</v>
      </c>
      <c r="AZ98" s="1">
        <f t="shared" si="7"/>
        <v>803829.79</v>
      </c>
      <c r="BA98" s="1">
        <v>494293.24</v>
      </c>
      <c r="BB98" s="1">
        <v>798817.45</v>
      </c>
      <c r="BC98" s="131">
        <f t="shared" si="5"/>
        <v>1293110.69</v>
      </c>
    </row>
    <row r="99" spans="1:55" x14ac:dyDescent="0.2">
      <c r="B99" t="s">
        <v>242</v>
      </c>
      <c r="C99" t="s">
        <v>96</v>
      </c>
      <c r="D99" t="s">
        <v>548</v>
      </c>
      <c r="E99">
        <v>58977</v>
      </c>
      <c r="F99">
        <v>409328.91458793567</v>
      </c>
      <c r="G99">
        <v>4</v>
      </c>
      <c r="H99">
        <v>33488.147132169579</v>
      </c>
      <c r="I99" t="s">
        <v>1291</v>
      </c>
      <c r="J99">
        <v>48654.880434782608</v>
      </c>
      <c r="K99" t="s">
        <v>1291</v>
      </c>
      <c r="L99">
        <v>33910.977272727272</v>
      </c>
      <c r="M99" t="s">
        <v>1290</v>
      </c>
      <c r="N99">
        <v>21248.017405063292</v>
      </c>
      <c r="O99" t="s">
        <v>1288</v>
      </c>
      <c r="P99">
        <v>12621.002819548872</v>
      </c>
      <c r="Q99">
        <v>1.5</v>
      </c>
      <c r="R99">
        <v>27074.086693548386</v>
      </c>
      <c r="S99">
        <v>1.5</v>
      </c>
      <c r="T99">
        <v>31278.137422360247</v>
      </c>
      <c r="U99">
        <v>4</v>
      </c>
      <c r="V99">
        <v>37827.456338028169</v>
      </c>
      <c r="W99" t="s">
        <v>1288</v>
      </c>
      <c r="X99">
        <v>11862.850706713782</v>
      </c>
      <c r="Y99">
        <v>3</v>
      </c>
      <c r="Z99">
        <v>44762.49</v>
      </c>
      <c r="AA99">
        <v>9</v>
      </c>
      <c r="AB99">
        <v>99064.527049180324</v>
      </c>
      <c r="AC99">
        <v>4.0909090909090908</v>
      </c>
      <c r="AD99">
        <v>26397.673756460914</v>
      </c>
      <c r="AE99">
        <v>4.3636363636363633</v>
      </c>
      <c r="AF99">
        <v>29784.212085777643</v>
      </c>
      <c r="AG99">
        <v>5</v>
      </c>
      <c r="AH99">
        <v>30519.879545454547</v>
      </c>
      <c r="AI99" t="s">
        <v>1287</v>
      </c>
      <c r="AJ99">
        <v>44882.175802139034</v>
      </c>
      <c r="AK99">
        <v>5</v>
      </c>
      <c r="AL99">
        <v>45285.792491007196</v>
      </c>
      <c r="AM99">
        <v>58.454545454545453</v>
      </c>
      <c r="AN99">
        <v>578662.30695496185</v>
      </c>
      <c r="AO99">
        <v>987991.2215428974</v>
      </c>
      <c r="AP99">
        <v>4718160</v>
      </c>
      <c r="AQ99">
        <v>-3730168.7784571024</v>
      </c>
      <c r="AR99">
        <v>58.454545454545453</v>
      </c>
      <c r="AS99">
        <v>67052.439569655398</v>
      </c>
      <c r="AT99">
        <v>1055043.6611125527</v>
      </c>
      <c r="AU99">
        <v>-3663116.3388874475</v>
      </c>
      <c r="AV99">
        <v>58.454545454545453</v>
      </c>
      <c r="AW99">
        <v>3493.3495151956413</v>
      </c>
      <c r="AX99" s="1">
        <v>1058537.0106277484</v>
      </c>
      <c r="AY99" s="1">
        <f t="shared" si="6"/>
        <v>407166.06</v>
      </c>
      <c r="AZ99" s="1">
        <f t="shared" si="7"/>
        <v>658012.94999999995</v>
      </c>
      <c r="BA99" s="1">
        <v>404627.15</v>
      </c>
      <c r="BB99" s="1">
        <v>653909.86</v>
      </c>
      <c r="BC99" s="131">
        <f t="shared" si="5"/>
        <v>1058537.01</v>
      </c>
    </row>
    <row r="100" spans="1:55" x14ac:dyDescent="0.2">
      <c r="B100" t="s">
        <v>243</v>
      </c>
      <c r="C100" t="s">
        <v>97</v>
      </c>
      <c r="D100" t="s">
        <v>548</v>
      </c>
      <c r="E100">
        <v>50860</v>
      </c>
      <c r="F100">
        <v>370560.31100773963</v>
      </c>
      <c r="G100">
        <v>4</v>
      </c>
      <c r="H100">
        <v>33488.147132169579</v>
      </c>
      <c r="I100" t="s">
        <v>1290</v>
      </c>
      <c r="J100">
        <v>24327.440217391304</v>
      </c>
      <c r="K100" t="s">
        <v>1291</v>
      </c>
      <c r="L100">
        <v>33910.977272727272</v>
      </c>
      <c r="M100" t="s">
        <v>1288</v>
      </c>
      <c r="N100">
        <v>10624.008702531646</v>
      </c>
      <c r="O100" t="s">
        <v>1288</v>
      </c>
      <c r="P100">
        <v>12621.002819548872</v>
      </c>
      <c r="Q100">
        <v>0.5</v>
      </c>
      <c r="R100">
        <v>9024.6955645161288</v>
      </c>
      <c r="S100">
        <v>1.5</v>
      </c>
      <c r="T100">
        <v>31278.137422360247</v>
      </c>
      <c r="U100">
        <v>4</v>
      </c>
      <c r="V100">
        <v>37827.456338028169</v>
      </c>
      <c r="W100" t="s">
        <v>1288</v>
      </c>
      <c r="X100">
        <v>11862.850706713782</v>
      </c>
      <c r="Y100">
        <v>3</v>
      </c>
      <c r="Z100">
        <v>44762.49</v>
      </c>
      <c r="AA100">
        <v>15</v>
      </c>
      <c r="AB100">
        <v>165107.54508196723</v>
      </c>
      <c r="AC100">
        <v>4.5454545454545459</v>
      </c>
      <c r="AD100">
        <v>29330.748618289908</v>
      </c>
      <c r="AE100">
        <v>4.8181818181818183</v>
      </c>
      <c r="AF100">
        <v>32886.73417804615</v>
      </c>
      <c r="AG100">
        <v>5</v>
      </c>
      <c r="AH100">
        <v>30519.879545454547</v>
      </c>
      <c r="AI100" t="s">
        <v>1287</v>
      </c>
      <c r="AJ100">
        <v>44882.175802139034</v>
      </c>
      <c r="AK100">
        <v>5</v>
      </c>
      <c r="AL100">
        <v>45285.792491007196</v>
      </c>
      <c r="AM100">
        <v>61.363636363636367</v>
      </c>
      <c r="AN100">
        <v>597740.08189289097</v>
      </c>
      <c r="AO100">
        <v>968300.39290063072</v>
      </c>
      <c r="AP100">
        <v>4068800</v>
      </c>
      <c r="AQ100">
        <v>-3100499.6070993692</v>
      </c>
      <c r="AR100">
        <v>61.363636363636367</v>
      </c>
      <c r="AS100">
        <v>70389.41945492597</v>
      </c>
      <c r="AT100">
        <v>1038689.8123555566</v>
      </c>
      <c r="AU100">
        <v>-3030110.1876444435</v>
      </c>
      <c r="AV100">
        <v>61.363636363636367</v>
      </c>
      <c r="AW100">
        <v>3667.2020571649423</v>
      </c>
      <c r="AX100" s="1">
        <v>1042357.0144127216</v>
      </c>
      <c r="AY100" s="1">
        <f t="shared" si="6"/>
        <v>400942.43</v>
      </c>
      <c r="AZ100" s="1">
        <f t="shared" si="7"/>
        <v>647955.06000000006</v>
      </c>
      <c r="BA100" s="1">
        <v>398442.32</v>
      </c>
      <c r="BB100" s="1">
        <v>643914.68999999994</v>
      </c>
      <c r="BC100" s="131">
        <f t="shared" si="5"/>
        <v>1042357.01</v>
      </c>
    </row>
    <row r="101" spans="1:55" x14ac:dyDescent="0.2">
      <c r="B101" t="s">
        <v>244</v>
      </c>
      <c r="C101" t="s">
        <v>98</v>
      </c>
      <c r="D101" t="s">
        <v>548</v>
      </c>
      <c r="E101">
        <v>33867</v>
      </c>
      <c r="F101">
        <v>222368.52623697685</v>
      </c>
      <c r="G101">
        <v>3</v>
      </c>
      <c r="H101">
        <v>25116.110349127182</v>
      </c>
      <c r="I101" t="s">
        <v>1288</v>
      </c>
      <c r="J101">
        <v>12163.720108695652</v>
      </c>
      <c r="K101" t="s">
        <v>1289</v>
      </c>
      <c r="L101">
        <v>25433.232954545456</v>
      </c>
      <c r="M101" t="s">
        <v>1290</v>
      </c>
      <c r="N101">
        <v>21248.017405063292</v>
      </c>
      <c r="O101" t="s">
        <v>1288</v>
      </c>
      <c r="P101">
        <v>12621.002819548872</v>
      </c>
      <c r="Q101">
        <v>0.5</v>
      </c>
      <c r="R101">
        <v>9024.6955645161288</v>
      </c>
      <c r="S101">
        <v>1.5</v>
      </c>
      <c r="T101">
        <v>31278.137422360247</v>
      </c>
      <c r="U101">
        <v>4</v>
      </c>
      <c r="V101">
        <v>37827.456338028169</v>
      </c>
      <c r="W101" t="s">
        <v>1288</v>
      </c>
      <c r="X101">
        <v>11862.850706713782</v>
      </c>
      <c r="Y101">
        <v>3</v>
      </c>
      <c r="Z101">
        <v>44762.49</v>
      </c>
      <c r="AA101">
        <v>12</v>
      </c>
      <c r="AB101">
        <v>132086.03606557377</v>
      </c>
      <c r="AC101">
        <v>4.9000000000000004</v>
      </c>
      <c r="AD101">
        <v>31618.547010516519</v>
      </c>
      <c r="AE101">
        <v>3.4</v>
      </c>
      <c r="AF101">
        <v>23206.865250168412</v>
      </c>
      <c r="AG101">
        <v>5</v>
      </c>
      <c r="AH101">
        <v>30519.879545454547</v>
      </c>
      <c r="AI101" t="s">
        <v>1287</v>
      </c>
      <c r="AJ101">
        <v>44882.175802139034</v>
      </c>
      <c r="AK101">
        <v>5</v>
      </c>
      <c r="AL101">
        <v>45285.792491007196</v>
      </c>
      <c r="AM101">
        <v>55.3</v>
      </c>
      <c r="AN101">
        <v>538937.00983345823</v>
      </c>
      <c r="AO101">
        <v>761305.53607043508</v>
      </c>
      <c r="AP101">
        <v>2709360</v>
      </c>
      <c r="AQ101">
        <v>-1948054.4639295649</v>
      </c>
      <c r="AR101">
        <v>55.3</v>
      </c>
      <c r="AS101">
        <v>63433.902006565128</v>
      </c>
      <c r="AT101">
        <v>824739.4380770002</v>
      </c>
      <c r="AU101">
        <v>-1884620.5619229998</v>
      </c>
      <c r="AV101">
        <v>55.3</v>
      </c>
      <c r="AW101">
        <v>3304.8281649976807</v>
      </c>
      <c r="AX101" s="1">
        <v>828044.26624199783</v>
      </c>
      <c r="AY101" s="1">
        <f t="shared" si="6"/>
        <v>318507.07</v>
      </c>
      <c r="AZ101" s="1">
        <f t="shared" si="7"/>
        <v>514732.93</v>
      </c>
      <c r="BA101" s="1">
        <v>316521</v>
      </c>
      <c r="BB101" s="1">
        <v>511523.27</v>
      </c>
      <c r="BC101" s="131">
        <f t="shared" si="5"/>
        <v>828044.27</v>
      </c>
    </row>
    <row r="102" spans="1:55" x14ac:dyDescent="0.2">
      <c r="B102" t="s">
        <v>245</v>
      </c>
      <c r="C102" t="s">
        <v>99</v>
      </c>
      <c r="D102" t="s">
        <v>548</v>
      </c>
      <c r="E102">
        <v>25433</v>
      </c>
      <c r="F102">
        <v>187223.66367761648</v>
      </c>
      <c r="G102">
        <v>3</v>
      </c>
      <c r="H102">
        <v>25116.110349127182</v>
      </c>
      <c r="I102" t="s">
        <v>1290</v>
      </c>
      <c r="J102">
        <v>24327.440217391304</v>
      </c>
      <c r="K102" t="s">
        <v>1291</v>
      </c>
      <c r="L102">
        <v>33910.977272727272</v>
      </c>
      <c r="M102" t="s">
        <v>1288</v>
      </c>
      <c r="N102">
        <v>10624.008702531646</v>
      </c>
      <c r="O102" t="s">
        <v>1288</v>
      </c>
      <c r="P102">
        <v>12621.002819548872</v>
      </c>
      <c r="Q102">
        <v>2.5</v>
      </c>
      <c r="R102">
        <v>45123.477822580644</v>
      </c>
      <c r="S102">
        <v>2.5</v>
      </c>
      <c r="T102">
        <v>52130.229037267083</v>
      </c>
      <c r="U102">
        <v>5</v>
      </c>
      <c r="V102">
        <v>47284.320422535209</v>
      </c>
      <c r="W102" t="s">
        <v>1288</v>
      </c>
      <c r="X102">
        <v>11862.850706713782</v>
      </c>
      <c r="Y102">
        <v>3</v>
      </c>
      <c r="Z102">
        <v>44762.49</v>
      </c>
      <c r="AA102">
        <v>12</v>
      </c>
      <c r="AB102">
        <v>132086.03606557377</v>
      </c>
      <c r="AC102">
        <v>5</v>
      </c>
      <c r="AD102">
        <v>32263.823480118896</v>
      </c>
      <c r="AE102">
        <v>5</v>
      </c>
      <c r="AF102">
        <v>34127.74301495355</v>
      </c>
      <c r="AG102">
        <v>5</v>
      </c>
      <c r="AH102">
        <v>30519.879545454547</v>
      </c>
      <c r="AI102" t="s">
        <v>1287</v>
      </c>
      <c r="AJ102">
        <v>44882.175802139034</v>
      </c>
      <c r="AK102">
        <v>5</v>
      </c>
      <c r="AL102">
        <v>45285.792491007196</v>
      </c>
      <c r="AM102">
        <v>62</v>
      </c>
      <c r="AN102">
        <v>626928.35774966993</v>
      </c>
      <c r="AO102">
        <v>814152.02142728644</v>
      </c>
      <c r="AP102">
        <v>2034640</v>
      </c>
      <c r="AQ102">
        <v>-1220487.9785727137</v>
      </c>
      <c r="AR102">
        <v>62</v>
      </c>
      <c r="AS102">
        <v>71119.383804828889</v>
      </c>
      <c r="AT102">
        <v>885271.4052321153</v>
      </c>
      <c r="AU102">
        <v>-1149368.5947678848</v>
      </c>
      <c r="AV102">
        <v>62</v>
      </c>
      <c r="AW102">
        <v>3705.2323007207274</v>
      </c>
      <c r="AX102" s="1">
        <v>888976.63753283606</v>
      </c>
      <c r="AY102" s="1">
        <f t="shared" ref="AY102:AY116" si="8">ROUND(AX102*$AY$2/$AX$117,2)</f>
        <v>341944.7</v>
      </c>
      <c r="AZ102" s="1">
        <f t="shared" ref="AZ102:AZ116" si="9">ROUND(AX102*$AZ$2/$AX$117,2)</f>
        <v>552610</v>
      </c>
      <c r="BA102" s="1">
        <v>339812.48</v>
      </c>
      <c r="BB102" s="1">
        <v>549164.16</v>
      </c>
      <c r="BC102" s="131">
        <f t="shared" si="5"/>
        <v>888976.64</v>
      </c>
    </row>
    <row r="103" spans="1:55" x14ac:dyDescent="0.2">
      <c r="B103" t="s">
        <v>246</v>
      </c>
      <c r="C103" t="s">
        <v>100</v>
      </c>
      <c r="D103" t="s">
        <v>548</v>
      </c>
      <c r="E103">
        <v>9991</v>
      </c>
      <c r="F103">
        <v>87256.120054958505</v>
      </c>
      <c r="G103">
        <v>4</v>
      </c>
      <c r="H103">
        <v>33488.147132169579</v>
      </c>
      <c r="I103" t="s">
        <v>1289</v>
      </c>
      <c r="J103">
        <v>36491.16032608696</v>
      </c>
      <c r="K103" t="s">
        <v>1291</v>
      </c>
      <c r="L103">
        <v>33910.977272727272</v>
      </c>
      <c r="M103" t="s">
        <v>1288</v>
      </c>
      <c r="N103">
        <v>10624.008702531646</v>
      </c>
      <c r="O103" t="s">
        <v>1288</v>
      </c>
      <c r="P103">
        <v>12621.002819548872</v>
      </c>
      <c r="Q103">
        <v>2.5</v>
      </c>
      <c r="R103">
        <v>45123.477822580644</v>
      </c>
      <c r="S103">
        <v>2.5</v>
      </c>
      <c r="T103">
        <v>52130.229037267083</v>
      </c>
      <c r="U103">
        <v>5</v>
      </c>
      <c r="V103">
        <v>47284.320422535209</v>
      </c>
      <c r="W103" t="s">
        <v>1289</v>
      </c>
      <c r="X103">
        <v>35588.552120141343</v>
      </c>
      <c r="Y103">
        <v>9</v>
      </c>
      <c r="Z103">
        <v>134287.47</v>
      </c>
      <c r="AA103">
        <v>15</v>
      </c>
      <c r="AB103">
        <v>165107.54508196723</v>
      </c>
      <c r="AC103">
        <v>4.333333333333333</v>
      </c>
      <c r="AD103">
        <v>27961.980349436373</v>
      </c>
      <c r="AE103">
        <v>4.2222222222222223</v>
      </c>
      <c r="AF103">
        <v>28818.98299040522</v>
      </c>
      <c r="AG103">
        <v>5</v>
      </c>
      <c r="AH103">
        <v>30519.879545454547</v>
      </c>
      <c r="AI103" t="s">
        <v>1287</v>
      </c>
      <c r="AJ103">
        <v>44882.175802139034</v>
      </c>
      <c r="AK103">
        <v>5</v>
      </c>
      <c r="AL103">
        <v>45285.792491007196</v>
      </c>
      <c r="AM103">
        <v>73.555555555555557</v>
      </c>
      <c r="AN103">
        <v>784125.70191599813</v>
      </c>
      <c r="AO103">
        <v>871381.82197095663</v>
      </c>
      <c r="AP103">
        <v>799280</v>
      </c>
      <c r="AQ103">
        <v>72101.821970956633</v>
      </c>
      <c r="AR103">
        <v>0</v>
      </c>
      <c r="AS103">
        <v>0</v>
      </c>
      <c r="AT103">
        <v>799280</v>
      </c>
      <c r="AU103">
        <v>0</v>
      </c>
      <c r="AW103">
        <v>0</v>
      </c>
      <c r="AX103" s="1">
        <v>799280</v>
      </c>
      <c r="AY103" s="1">
        <f t="shared" si="8"/>
        <v>307442.90000000002</v>
      </c>
      <c r="AZ103" s="1">
        <f t="shared" si="9"/>
        <v>496852.34</v>
      </c>
      <c r="BA103" s="1">
        <v>305525.82</v>
      </c>
      <c r="BB103" s="1">
        <v>493754.18</v>
      </c>
      <c r="BC103" s="131">
        <f t="shared" si="5"/>
        <v>799280</v>
      </c>
    </row>
    <row r="104" spans="1:55" x14ac:dyDescent="0.2">
      <c r="B104" t="s">
        <v>247</v>
      </c>
      <c r="C104" t="s">
        <v>101</v>
      </c>
      <c r="D104" t="s">
        <v>548</v>
      </c>
      <c r="E104">
        <v>26085</v>
      </c>
      <c r="F104">
        <v>157954.67193280885</v>
      </c>
      <c r="G104">
        <v>3</v>
      </c>
      <c r="H104">
        <v>25116.110349127182</v>
      </c>
      <c r="I104" t="s">
        <v>1290</v>
      </c>
      <c r="J104">
        <v>24327.440217391304</v>
      </c>
      <c r="K104" t="s">
        <v>1289</v>
      </c>
      <c r="L104">
        <v>25433.232954545456</v>
      </c>
      <c r="M104" t="s">
        <v>1288</v>
      </c>
      <c r="N104">
        <v>10624.008702531646</v>
      </c>
      <c r="O104" t="s">
        <v>1288</v>
      </c>
      <c r="P104">
        <v>12621.002819548872</v>
      </c>
      <c r="Q104">
        <v>2.5</v>
      </c>
      <c r="R104">
        <v>45123.477822580644</v>
      </c>
      <c r="S104">
        <v>1.5</v>
      </c>
      <c r="T104">
        <v>31278.137422360247</v>
      </c>
      <c r="U104">
        <v>2</v>
      </c>
      <c r="V104">
        <v>18913.728169014084</v>
      </c>
      <c r="W104" t="s">
        <v>1288</v>
      </c>
      <c r="X104">
        <v>11862.850706713782</v>
      </c>
      <c r="Y104">
        <v>3</v>
      </c>
      <c r="Z104">
        <v>44762.49</v>
      </c>
      <c r="AA104">
        <v>12</v>
      </c>
      <c r="AB104">
        <v>132086.03606557377</v>
      </c>
      <c r="AC104">
        <v>2.2222222222222223</v>
      </c>
      <c r="AD104">
        <v>14339.477102275065</v>
      </c>
      <c r="AE104">
        <v>1.7777777777777777</v>
      </c>
      <c r="AF104">
        <v>12134.30862753904</v>
      </c>
      <c r="AG104">
        <v>5</v>
      </c>
      <c r="AH104">
        <v>30519.879545454547</v>
      </c>
      <c r="AI104" t="s">
        <v>1287</v>
      </c>
      <c r="AJ104">
        <v>44882.175802139034</v>
      </c>
      <c r="AK104">
        <v>5</v>
      </c>
      <c r="AL104">
        <v>45285.792491007196</v>
      </c>
      <c r="AM104">
        <v>51</v>
      </c>
      <c r="AN104">
        <v>529310.14879780181</v>
      </c>
      <c r="AO104">
        <v>687264.82073061087</v>
      </c>
      <c r="AP104">
        <v>2086800</v>
      </c>
      <c r="AQ104">
        <v>-1399535.1792693892</v>
      </c>
      <c r="AR104">
        <v>51</v>
      </c>
      <c r="AS104">
        <v>58501.428613649579</v>
      </c>
      <c r="AT104">
        <v>745766.24934426043</v>
      </c>
      <c r="AU104">
        <v>-1341033.7506557396</v>
      </c>
      <c r="AV104">
        <v>51</v>
      </c>
      <c r="AW104">
        <v>3047.8523763993076</v>
      </c>
      <c r="AX104" s="1">
        <v>748814.10172065976</v>
      </c>
      <c r="AY104" s="1">
        <f t="shared" si="8"/>
        <v>288031.21000000002</v>
      </c>
      <c r="AZ104" s="1">
        <f t="shared" si="9"/>
        <v>465481.48</v>
      </c>
      <c r="BA104" s="1">
        <v>286235.15999999997</v>
      </c>
      <c r="BB104" s="1">
        <v>462578.94</v>
      </c>
      <c r="BC104" s="131">
        <f t="shared" si="5"/>
        <v>748814.1</v>
      </c>
    </row>
    <row r="105" spans="1:55" x14ac:dyDescent="0.2">
      <c r="B105" t="s">
        <v>248</v>
      </c>
      <c r="C105" t="s">
        <v>102</v>
      </c>
      <c r="D105" t="s">
        <v>548</v>
      </c>
      <c r="E105">
        <v>5584</v>
      </c>
      <c r="F105">
        <v>40443.311024998278</v>
      </c>
      <c r="G105">
        <v>3</v>
      </c>
      <c r="H105">
        <v>25116.110349127182</v>
      </c>
      <c r="I105" t="s">
        <v>1291</v>
      </c>
      <c r="J105">
        <v>48654.880434782608</v>
      </c>
      <c r="K105" t="s">
        <v>1291</v>
      </c>
      <c r="L105">
        <v>33910.977272727272</v>
      </c>
      <c r="M105" t="s">
        <v>1288</v>
      </c>
      <c r="N105">
        <v>10624.008702531646</v>
      </c>
      <c r="O105" t="s">
        <v>1289</v>
      </c>
      <c r="P105">
        <v>37863.008458646618</v>
      </c>
      <c r="Q105">
        <v>2.5</v>
      </c>
      <c r="R105">
        <v>45123.477822580644</v>
      </c>
      <c r="S105">
        <v>2.5</v>
      </c>
      <c r="T105">
        <v>52130.229037267083</v>
      </c>
      <c r="U105">
        <v>2</v>
      </c>
      <c r="V105">
        <v>18913.728169014084</v>
      </c>
      <c r="W105" t="s">
        <v>1290</v>
      </c>
      <c r="X105">
        <v>23725.701413427563</v>
      </c>
      <c r="Y105">
        <v>3</v>
      </c>
      <c r="Z105">
        <v>44762.49</v>
      </c>
      <c r="AA105">
        <v>9</v>
      </c>
      <c r="AB105">
        <v>99064.527049180324</v>
      </c>
      <c r="AC105">
        <v>5</v>
      </c>
      <c r="AD105">
        <v>32263.823480118896</v>
      </c>
      <c r="AE105">
        <v>5</v>
      </c>
      <c r="AF105">
        <v>34127.74301495355</v>
      </c>
      <c r="AG105">
        <v>5</v>
      </c>
      <c r="AH105">
        <v>30519.879545454547</v>
      </c>
      <c r="AI105" t="s">
        <v>1287</v>
      </c>
      <c r="AJ105">
        <v>44882.175802139034</v>
      </c>
      <c r="AK105">
        <v>5</v>
      </c>
      <c r="AL105">
        <v>45285.792491007196</v>
      </c>
      <c r="AM105">
        <v>61</v>
      </c>
      <c r="AN105">
        <v>626968.55304295814</v>
      </c>
      <c r="AO105">
        <v>667411.86406795646</v>
      </c>
      <c r="AP105">
        <v>446720</v>
      </c>
      <c r="AQ105">
        <v>220691.86406795646</v>
      </c>
      <c r="AR105">
        <v>0</v>
      </c>
      <c r="AS105">
        <v>0</v>
      </c>
      <c r="AT105">
        <v>446720</v>
      </c>
      <c r="AU105">
        <v>0</v>
      </c>
      <c r="AW105">
        <v>0</v>
      </c>
      <c r="AX105" s="1">
        <v>446720</v>
      </c>
      <c r="AY105" s="1">
        <f t="shared" si="8"/>
        <v>171830.76</v>
      </c>
      <c r="AZ105" s="1">
        <f t="shared" si="9"/>
        <v>277692.27</v>
      </c>
      <c r="BA105" s="1">
        <v>170759.3</v>
      </c>
      <c r="BB105" s="1">
        <v>275960.7</v>
      </c>
      <c r="BC105" s="131">
        <f t="shared" si="5"/>
        <v>446720</v>
      </c>
    </row>
    <row r="106" spans="1:55" x14ac:dyDescent="0.2">
      <c r="B106" t="s">
        <v>249</v>
      </c>
      <c r="C106" t="s">
        <v>103</v>
      </c>
      <c r="D106" t="s">
        <v>548</v>
      </c>
      <c r="E106">
        <v>8137</v>
      </c>
      <c r="F106">
        <v>63764.610360653169</v>
      </c>
      <c r="G106">
        <v>4</v>
      </c>
      <c r="H106">
        <v>33488.147132169579</v>
      </c>
      <c r="I106" t="s">
        <v>1288</v>
      </c>
      <c r="J106">
        <v>12163.720108695652</v>
      </c>
      <c r="K106" t="s">
        <v>1291</v>
      </c>
      <c r="L106">
        <v>33910.977272727272</v>
      </c>
      <c r="M106" t="s">
        <v>1290</v>
      </c>
      <c r="N106">
        <v>21248.017405063292</v>
      </c>
      <c r="O106" t="s">
        <v>1288</v>
      </c>
      <c r="P106">
        <v>12621.002819548872</v>
      </c>
      <c r="Q106">
        <v>2.5</v>
      </c>
      <c r="R106">
        <v>45123.477822580644</v>
      </c>
      <c r="S106">
        <v>2.5</v>
      </c>
      <c r="T106">
        <v>52130.229037267083</v>
      </c>
      <c r="U106">
        <v>5</v>
      </c>
      <c r="V106">
        <v>47284.320422535209</v>
      </c>
      <c r="W106" t="s">
        <v>1288</v>
      </c>
      <c r="X106">
        <v>11862.850706713782</v>
      </c>
      <c r="Y106">
        <v>3</v>
      </c>
      <c r="Z106">
        <v>44762.49</v>
      </c>
      <c r="AA106">
        <v>15</v>
      </c>
      <c r="AB106">
        <v>165107.54508196723</v>
      </c>
      <c r="AC106">
        <v>5</v>
      </c>
      <c r="AD106">
        <v>32263.823480118896</v>
      </c>
      <c r="AE106">
        <v>5</v>
      </c>
      <c r="AF106">
        <v>34127.74301495355</v>
      </c>
      <c r="AG106">
        <v>5</v>
      </c>
      <c r="AH106">
        <v>30519.879545454547</v>
      </c>
      <c r="AI106" t="s">
        <v>1287</v>
      </c>
      <c r="AJ106">
        <v>44882.175802139034</v>
      </c>
      <c r="AK106">
        <v>5</v>
      </c>
      <c r="AL106">
        <v>45285.792491007196</v>
      </c>
      <c r="AM106">
        <v>66</v>
      </c>
      <c r="AN106">
        <v>666782.19214294176</v>
      </c>
      <c r="AO106">
        <v>730546.8025035949</v>
      </c>
      <c r="AP106">
        <v>650960</v>
      </c>
      <c r="AQ106">
        <v>79586.802503594896</v>
      </c>
      <c r="AR106">
        <v>0</v>
      </c>
      <c r="AS106">
        <v>0</v>
      </c>
      <c r="AT106">
        <v>650960</v>
      </c>
      <c r="AU106">
        <v>0</v>
      </c>
      <c r="AW106">
        <v>0</v>
      </c>
      <c r="AX106" s="1">
        <v>650960</v>
      </c>
      <c r="AY106" s="1">
        <f t="shared" si="8"/>
        <v>250391.64</v>
      </c>
      <c r="AZ106" s="1">
        <f t="shared" si="9"/>
        <v>404652.94</v>
      </c>
      <c r="BA106" s="1">
        <v>248830.31</v>
      </c>
      <c r="BB106" s="1">
        <v>402129.69</v>
      </c>
      <c r="BC106" s="131">
        <f t="shared" si="5"/>
        <v>650960</v>
      </c>
    </row>
    <row r="107" spans="1:55" x14ac:dyDescent="0.2">
      <c r="B107" t="s">
        <v>250</v>
      </c>
      <c r="C107" t="s">
        <v>104</v>
      </c>
      <c r="D107" t="s">
        <v>548</v>
      </c>
      <c r="E107">
        <v>18594</v>
      </c>
      <c r="F107">
        <v>139270.4307328866</v>
      </c>
      <c r="G107">
        <v>5</v>
      </c>
      <c r="H107">
        <v>41860.183915211972</v>
      </c>
      <c r="I107" t="s">
        <v>1290</v>
      </c>
      <c r="J107">
        <v>24327.440217391304</v>
      </c>
      <c r="K107" t="s">
        <v>1291</v>
      </c>
      <c r="L107">
        <v>33910.977272727272</v>
      </c>
      <c r="M107" t="s">
        <v>1288</v>
      </c>
      <c r="N107">
        <v>10624.008702531646</v>
      </c>
      <c r="O107" t="s">
        <v>1288</v>
      </c>
      <c r="P107">
        <v>12621.002819548872</v>
      </c>
      <c r="Q107">
        <v>1.5</v>
      </c>
      <c r="R107">
        <v>27074.086693548386</v>
      </c>
      <c r="S107">
        <v>0.5</v>
      </c>
      <c r="T107">
        <v>10426.045807453416</v>
      </c>
      <c r="U107">
        <v>5</v>
      </c>
      <c r="V107">
        <v>47284.320422535209</v>
      </c>
      <c r="W107" t="s">
        <v>1290</v>
      </c>
      <c r="X107">
        <v>23725.701413427563</v>
      </c>
      <c r="Y107">
        <v>3</v>
      </c>
      <c r="Z107">
        <v>44762.49</v>
      </c>
      <c r="AA107">
        <v>15</v>
      </c>
      <c r="AB107">
        <v>165107.54508196723</v>
      </c>
      <c r="AC107">
        <v>4.916666666666667</v>
      </c>
      <c r="AD107">
        <v>31726.093088783586</v>
      </c>
      <c r="AE107">
        <v>3.1666666666666665</v>
      </c>
      <c r="AF107">
        <v>21614.237242803913</v>
      </c>
      <c r="AG107">
        <v>5</v>
      </c>
      <c r="AH107">
        <v>30519.879545454547</v>
      </c>
      <c r="AI107" t="s">
        <v>1287</v>
      </c>
      <c r="AJ107">
        <v>44882.175802139034</v>
      </c>
      <c r="AK107">
        <v>5</v>
      </c>
      <c r="AL107">
        <v>45285.792491007196</v>
      </c>
      <c r="AM107">
        <v>63.083333333333336</v>
      </c>
      <c r="AN107">
        <v>615751.98051653116</v>
      </c>
      <c r="AO107">
        <v>755022.41124941758</v>
      </c>
      <c r="AP107">
        <v>1487520</v>
      </c>
      <c r="AQ107">
        <v>-732497.58875058242</v>
      </c>
      <c r="AR107">
        <v>63.083333333333336</v>
      </c>
      <c r="AS107">
        <v>72362.061210020809</v>
      </c>
      <c r="AT107">
        <v>827384.47245943837</v>
      </c>
      <c r="AU107">
        <v>-660135.52754056163</v>
      </c>
      <c r="AV107">
        <v>63.083333333333336</v>
      </c>
      <c r="AW107">
        <v>3769.9742629645029</v>
      </c>
      <c r="AX107" s="1">
        <v>831154.44672240282</v>
      </c>
      <c r="AY107" s="1">
        <f t="shared" si="8"/>
        <v>319703.40000000002</v>
      </c>
      <c r="AZ107" s="1">
        <f t="shared" si="9"/>
        <v>516666.29</v>
      </c>
      <c r="BA107" s="1">
        <v>317709.87</v>
      </c>
      <c r="BB107" s="1">
        <v>513444.58</v>
      </c>
      <c r="BC107" s="131">
        <f t="shared" si="5"/>
        <v>831154.45</v>
      </c>
    </row>
    <row r="108" spans="1:55" x14ac:dyDescent="0.2">
      <c r="B108" t="s">
        <v>251</v>
      </c>
      <c r="C108" t="s">
        <v>105</v>
      </c>
      <c r="D108" t="s">
        <v>548</v>
      </c>
      <c r="E108">
        <v>43044</v>
      </c>
      <c r="F108">
        <v>309199.9792307106</v>
      </c>
      <c r="G108">
        <v>5</v>
      </c>
      <c r="H108">
        <v>41860.183915211972</v>
      </c>
      <c r="I108" t="s">
        <v>1290</v>
      </c>
      <c r="J108">
        <v>24327.440217391304</v>
      </c>
      <c r="K108" t="s">
        <v>1287</v>
      </c>
      <c r="L108">
        <v>42388.721590909088</v>
      </c>
      <c r="M108" t="s">
        <v>1288</v>
      </c>
      <c r="N108">
        <v>10624.008702531646</v>
      </c>
      <c r="O108" t="s">
        <v>1288</v>
      </c>
      <c r="P108">
        <v>12621.002819548872</v>
      </c>
      <c r="Q108">
        <v>2.5</v>
      </c>
      <c r="R108">
        <v>45123.477822580644</v>
      </c>
      <c r="S108">
        <v>0.5</v>
      </c>
      <c r="T108">
        <v>10426.045807453416</v>
      </c>
      <c r="U108">
        <v>4</v>
      </c>
      <c r="V108">
        <v>37827.456338028169</v>
      </c>
      <c r="W108" t="s">
        <v>1290</v>
      </c>
      <c r="X108">
        <v>23725.701413427563</v>
      </c>
      <c r="Y108">
        <v>3</v>
      </c>
      <c r="Z108">
        <v>44762.49</v>
      </c>
      <c r="AA108">
        <v>12</v>
      </c>
      <c r="AB108">
        <v>132086.03606557377</v>
      </c>
      <c r="AC108">
        <v>5</v>
      </c>
      <c r="AD108">
        <v>32263.823480118896</v>
      </c>
      <c r="AE108">
        <v>2.5</v>
      </c>
      <c r="AF108">
        <v>17063.871507476775</v>
      </c>
      <c r="AG108">
        <v>5</v>
      </c>
      <c r="AH108">
        <v>30519.879545454547</v>
      </c>
      <c r="AI108" t="s">
        <v>1287</v>
      </c>
      <c r="AJ108">
        <v>44882.175802139034</v>
      </c>
      <c r="AK108">
        <v>5</v>
      </c>
      <c r="AL108">
        <v>45285.792491007196</v>
      </c>
      <c r="AM108">
        <v>60.5</v>
      </c>
      <c r="AN108">
        <v>595788.10751885292</v>
      </c>
      <c r="AO108">
        <v>904988.08674956358</v>
      </c>
      <c r="AP108">
        <v>3443520</v>
      </c>
      <c r="AQ108">
        <v>-2538531.9132504365</v>
      </c>
      <c r="AR108">
        <v>60.5</v>
      </c>
      <c r="AS108">
        <v>69398.753551486254</v>
      </c>
      <c r="AT108">
        <v>974386.84030104987</v>
      </c>
      <c r="AU108">
        <v>-2469133.1596989501</v>
      </c>
      <c r="AV108">
        <v>60.5</v>
      </c>
      <c r="AW108">
        <v>3615.5895837678058</v>
      </c>
      <c r="AX108" s="1">
        <v>978002.42988481768</v>
      </c>
      <c r="AY108" s="1">
        <f t="shared" si="8"/>
        <v>376188.45</v>
      </c>
      <c r="AZ108" s="1">
        <f t="shared" si="9"/>
        <v>607950.65</v>
      </c>
      <c r="BA108" s="1">
        <v>373842.7</v>
      </c>
      <c r="BB108" s="1">
        <v>604159.73</v>
      </c>
      <c r="BC108" s="131">
        <f t="shared" si="5"/>
        <v>978002.42999999993</v>
      </c>
    </row>
    <row r="109" spans="1:55" x14ac:dyDescent="0.2">
      <c r="B109" t="s">
        <v>252</v>
      </c>
      <c r="C109" t="s">
        <v>106</v>
      </c>
      <c r="D109" t="s">
        <v>548</v>
      </c>
      <c r="E109">
        <v>15192</v>
      </c>
      <c r="F109">
        <v>108227.50852995217</v>
      </c>
      <c r="G109">
        <v>4</v>
      </c>
      <c r="H109">
        <v>33488.147132169579</v>
      </c>
      <c r="I109" t="s">
        <v>1289</v>
      </c>
      <c r="J109">
        <v>36491.16032608696</v>
      </c>
      <c r="K109" t="s">
        <v>1289</v>
      </c>
      <c r="L109">
        <v>25433.232954545456</v>
      </c>
      <c r="M109" t="s">
        <v>1289</v>
      </c>
      <c r="N109">
        <v>31872.026107594938</v>
      </c>
      <c r="O109" t="s">
        <v>1289</v>
      </c>
      <c r="P109">
        <v>37863.008458646618</v>
      </c>
      <c r="Q109">
        <v>0.5</v>
      </c>
      <c r="R109">
        <v>9024.6955645161288</v>
      </c>
      <c r="S109">
        <v>1.5</v>
      </c>
      <c r="T109">
        <v>31278.137422360247</v>
      </c>
      <c r="U109">
        <v>1</v>
      </c>
      <c r="V109">
        <v>9456.8640845070422</v>
      </c>
      <c r="W109" t="s">
        <v>1288</v>
      </c>
      <c r="X109">
        <v>11862.850706713782</v>
      </c>
      <c r="Y109">
        <v>3</v>
      </c>
      <c r="Z109">
        <v>44762.49</v>
      </c>
      <c r="AA109">
        <v>12</v>
      </c>
      <c r="AB109">
        <v>132086.03606557377</v>
      </c>
      <c r="AC109">
        <v>5</v>
      </c>
      <c r="AD109">
        <v>32263.823480118896</v>
      </c>
      <c r="AE109">
        <v>5</v>
      </c>
      <c r="AF109">
        <v>34127.74301495355</v>
      </c>
      <c r="AG109">
        <v>5</v>
      </c>
      <c r="AH109">
        <v>30519.879545454547</v>
      </c>
      <c r="AI109" t="s">
        <v>1287</v>
      </c>
      <c r="AJ109">
        <v>44882.175802139034</v>
      </c>
      <c r="AK109">
        <v>5</v>
      </c>
      <c r="AL109">
        <v>45285.792491007196</v>
      </c>
      <c r="AM109">
        <v>60</v>
      </c>
      <c r="AN109">
        <v>590698.06315638777</v>
      </c>
      <c r="AO109">
        <v>698925.57168633991</v>
      </c>
      <c r="AP109">
        <v>1215360</v>
      </c>
      <c r="AQ109">
        <v>-516434.42831366009</v>
      </c>
      <c r="AR109">
        <v>60</v>
      </c>
      <c r="AS109">
        <v>68825.21013370539</v>
      </c>
      <c r="AT109">
        <v>767750.78182004532</v>
      </c>
      <c r="AU109">
        <v>-447609.21817995468</v>
      </c>
      <c r="AV109">
        <v>60</v>
      </c>
      <c r="AW109">
        <v>3585.7086781168323</v>
      </c>
      <c r="AX109" s="1">
        <v>771336.49049816211</v>
      </c>
      <c r="AY109" s="1">
        <f t="shared" si="8"/>
        <v>296694.44</v>
      </c>
      <c r="AZ109" s="1">
        <f t="shared" si="9"/>
        <v>479481.96</v>
      </c>
      <c r="BA109" s="1">
        <v>294844.38</v>
      </c>
      <c r="BB109" s="1">
        <v>476492.11</v>
      </c>
      <c r="BC109" s="131">
        <f t="shared" si="5"/>
        <v>771336.49</v>
      </c>
    </row>
    <row r="110" spans="1:55" x14ac:dyDescent="0.2">
      <c r="B110" t="s">
        <v>253</v>
      </c>
      <c r="C110" t="s">
        <v>107</v>
      </c>
      <c r="D110" t="s">
        <v>549</v>
      </c>
      <c r="E110">
        <v>12844</v>
      </c>
      <c r="F110">
        <v>77775.342392370978</v>
      </c>
      <c r="G110">
        <v>1</v>
      </c>
      <c r="H110">
        <v>8372.0367830423947</v>
      </c>
      <c r="I110" t="s">
        <v>1288</v>
      </c>
      <c r="J110">
        <v>12163.720108695652</v>
      </c>
      <c r="K110" t="s">
        <v>1288</v>
      </c>
      <c r="L110">
        <v>8477.744318181818</v>
      </c>
      <c r="M110" t="s">
        <v>1288</v>
      </c>
      <c r="N110">
        <v>10624.008702531646</v>
      </c>
      <c r="O110" t="s">
        <v>1288</v>
      </c>
      <c r="P110">
        <v>12621.002819548872</v>
      </c>
      <c r="Q110">
        <v>0</v>
      </c>
      <c r="R110">
        <v>0</v>
      </c>
      <c r="S110">
        <v>0</v>
      </c>
      <c r="T110">
        <v>0</v>
      </c>
      <c r="U110">
        <v>2</v>
      </c>
      <c r="V110">
        <v>18913.728169014084</v>
      </c>
      <c r="W110" t="s">
        <v>1288</v>
      </c>
      <c r="X110">
        <v>11862.850706713782</v>
      </c>
      <c r="Y110">
        <v>15</v>
      </c>
      <c r="Z110">
        <v>223812.45</v>
      </c>
      <c r="AA110">
        <v>3</v>
      </c>
      <c r="AB110">
        <v>33021.509016393444</v>
      </c>
      <c r="AC110">
        <v>5</v>
      </c>
      <c r="AD110">
        <v>32263.823480118896</v>
      </c>
      <c r="AE110">
        <v>5</v>
      </c>
      <c r="AF110">
        <v>34127.74301495355</v>
      </c>
      <c r="AG110">
        <v>5</v>
      </c>
      <c r="AH110">
        <v>30519.879545454547</v>
      </c>
      <c r="AI110" t="s">
        <v>1287</v>
      </c>
      <c r="AJ110">
        <v>44882.175802139034</v>
      </c>
      <c r="AK110">
        <v>5</v>
      </c>
      <c r="AL110">
        <v>45285.792491007196</v>
      </c>
      <c r="AM110">
        <v>51</v>
      </c>
      <c r="AN110">
        <v>526948.46495779487</v>
      </c>
      <c r="AO110">
        <v>604723.80735016591</v>
      </c>
      <c r="AP110">
        <v>1027520</v>
      </c>
      <c r="AQ110">
        <v>-422796.19264983409</v>
      </c>
      <c r="AR110">
        <v>51</v>
      </c>
      <c r="AS110">
        <v>58501.428613649579</v>
      </c>
      <c r="AT110">
        <v>663225.23596381547</v>
      </c>
      <c r="AU110">
        <v>-364294.76403618453</v>
      </c>
      <c r="AV110">
        <v>51</v>
      </c>
      <c r="AW110">
        <v>3047.8523763993076</v>
      </c>
      <c r="AX110" s="1">
        <v>666273.0883402148</v>
      </c>
      <c r="AY110" s="1">
        <f t="shared" si="8"/>
        <v>256281.82</v>
      </c>
      <c r="AZ110" s="1">
        <f t="shared" si="9"/>
        <v>414171.94</v>
      </c>
      <c r="BA110" s="1">
        <v>254683.75</v>
      </c>
      <c r="BB110" s="1">
        <v>411589.33</v>
      </c>
      <c r="BC110" s="131">
        <f t="shared" si="5"/>
        <v>666273.08000000007</v>
      </c>
    </row>
    <row r="111" spans="1:55" x14ac:dyDescent="0.2">
      <c r="A111" t="s">
        <v>142</v>
      </c>
      <c r="B111" t="s">
        <v>254</v>
      </c>
      <c r="C111" t="s">
        <v>108</v>
      </c>
      <c r="D111" t="s">
        <v>548</v>
      </c>
      <c r="E111">
        <v>65143</v>
      </c>
      <c r="F111">
        <v>424809.35613472399</v>
      </c>
      <c r="G111">
        <v>4</v>
      </c>
      <c r="H111">
        <v>33488.147132169579</v>
      </c>
      <c r="I111" t="s">
        <v>1290</v>
      </c>
      <c r="J111">
        <v>24327.440217391304</v>
      </c>
      <c r="K111" t="s">
        <v>1291</v>
      </c>
      <c r="L111">
        <v>33910.977272727272</v>
      </c>
      <c r="M111" t="s">
        <v>1288</v>
      </c>
      <c r="N111">
        <v>10624.008702531646</v>
      </c>
      <c r="O111" t="s">
        <v>1289</v>
      </c>
      <c r="P111">
        <v>37863.008458646618</v>
      </c>
      <c r="Q111">
        <v>1.5</v>
      </c>
      <c r="R111">
        <v>27074.086693548386</v>
      </c>
      <c r="S111">
        <v>1.5</v>
      </c>
      <c r="T111">
        <v>31278.137422360247</v>
      </c>
      <c r="U111">
        <v>1</v>
      </c>
      <c r="V111">
        <v>9456.8640845070422</v>
      </c>
      <c r="W111" t="s">
        <v>1290</v>
      </c>
      <c r="X111">
        <v>23725.701413427563</v>
      </c>
      <c r="Y111">
        <v>3</v>
      </c>
      <c r="Z111">
        <v>44762.49</v>
      </c>
      <c r="AA111">
        <v>9</v>
      </c>
      <c r="AB111">
        <v>99064.527049180324</v>
      </c>
      <c r="AC111">
        <v>4.384615384615385</v>
      </c>
      <c r="AD111">
        <v>28292.89135948888</v>
      </c>
      <c r="AE111">
        <v>3.5384615384615383</v>
      </c>
      <c r="AF111">
        <v>24151.94121058251</v>
      </c>
      <c r="AG111">
        <v>5</v>
      </c>
      <c r="AH111">
        <v>30519.879545454547</v>
      </c>
      <c r="AI111" t="s">
        <v>1287</v>
      </c>
      <c r="AJ111">
        <v>44882.175802139034</v>
      </c>
      <c r="AK111">
        <v>5</v>
      </c>
      <c r="AL111">
        <v>45285.792491007196</v>
      </c>
      <c r="AM111">
        <v>54.923076923076927</v>
      </c>
      <c r="AN111">
        <v>548708.06885516224</v>
      </c>
      <c r="AO111">
        <v>973517.424989886</v>
      </c>
      <c r="AP111">
        <v>5211440</v>
      </c>
      <c r="AQ111">
        <v>-4237922.5750101143</v>
      </c>
      <c r="AR111">
        <v>54.923076923076927</v>
      </c>
      <c r="AS111">
        <v>63001.538507007237</v>
      </c>
      <c r="AT111">
        <v>1036518.9634968932</v>
      </c>
      <c r="AU111">
        <v>-4174921.0365031068</v>
      </c>
      <c r="AV111">
        <v>54.923076923076927</v>
      </c>
      <c r="AW111">
        <v>3282.3025591992546</v>
      </c>
      <c r="AX111" s="1">
        <v>1039801.2660560925</v>
      </c>
      <c r="AY111" s="1">
        <f t="shared" si="8"/>
        <v>399959.36</v>
      </c>
      <c r="AZ111" s="1">
        <f t="shared" si="9"/>
        <v>646366.35</v>
      </c>
      <c r="BA111" s="1">
        <v>397465.39</v>
      </c>
      <c r="BB111" s="1">
        <v>642335.88</v>
      </c>
      <c r="BC111" s="131">
        <f t="shared" si="5"/>
        <v>1039801.27</v>
      </c>
    </row>
    <row r="112" spans="1:55" x14ac:dyDescent="0.2">
      <c r="B112" t="s">
        <v>255</v>
      </c>
      <c r="C112" t="s">
        <v>109</v>
      </c>
      <c r="D112" t="s">
        <v>548</v>
      </c>
      <c r="E112">
        <v>14575</v>
      </c>
      <c r="F112">
        <v>98887.631135688775</v>
      </c>
      <c r="G112">
        <v>4</v>
      </c>
      <c r="H112">
        <v>33488.147132169579</v>
      </c>
      <c r="I112" t="s">
        <v>1289</v>
      </c>
      <c r="J112">
        <v>36491.16032608696</v>
      </c>
      <c r="K112" t="s">
        <v>1291</v>
      </c>
      <c r="L112">
        <v>33910.977272727272</v>
      </c>
      <c r="M112" t="s">
        <v>1290</v>
      </c>
      <c r="N112">
        <v>21248.017405063292</v>
      </c>
      <c r="O112" t="s">
        <v>1288</v>
      </c>
      <c r="P112">
        <v>12621.002819548872</v>
      </c>
      <c r="Q112">
        <v>1.5</v>
      </c>
      <c r="R112">
        <v>27074.086693548386</v>
      </c>
      <c r="S112">
        <v>1.5</v>
      </c>
      <c r="T112">
        <v>31278.137422360247</v>
      </c>
      <c r="U112">
        <v>1</v>
      </c>
      <c r="V112">
        <v>9456.8640845070422</v>
      </c>
      <c r="W112" t="s">
        <v>1289</v>
      </c>
      <c r="X112">
        <v>35588.552120141343</v>
      </c>
      <c r="Y112">
        <v>3</v>
      </c>
      <c r="Z112">
        <v>44762.49</v>
      </c>
      <c r="AA112">
        <v>9</v>
      </c>
      <c r="AB112">
        <v>99064.527049180324</v>
      </c>
      <c r="AC112">
        <v>4.8571428571428568</v>
      </c>
      <c r="AD112">
        <v>31341.999952115497</v>
      </c>
      <c r="AE112">
        <v>4.2857142857142856</v>
      </c>
      <c r="AF112">
        <v>29252.351155674471</v>
      </c>
      <c r="AG112">
        <v>5</v>
      </c>
      <c r="AH112">
        <v>30519.879545454547</v>
      </c>
      <c r="AI112" t="s">
        <v>1287</v>
      </c>
      <c r="AJ112">
        <v>44882.175802139034</v>
      </c>
      <c r="AK112">
        <v>5</v>
      </c>
      <c r="AL112">
        <v>45285.792491007196</v>
      </c>
      <c r="AM112">
        <v>57.142857142857139</v>
      </c>
      <c r="AN112">
        <v>566266.16127172415</v>
      </c>
      <c r="AO112">
        <v>665153.79240741266</v>
      </c>
      <c r="AP112">
        <v>1166000</v>
      </c>
      <c r="AQ112">
        <v>-500846.20759258734</v>
      </c>
      <c r="AR112">
        <v>57.142857142857139</v>
      </c>
      <c r="AS112">
        <v>65547.819174957505</v>
      </c>
      <c r="AT112">
        <v>730701.61158237013</v>
      </c>
      <c r="AU112">
        <v>-435298.38841762987</v>
      </c>
      <c r="AV112">
        <v>57.142857142857139</v>
      </c>
      <c r="AW112">
        <v>3414.9606458255544</v>
      </c>
      <c r="AX112" s="1">
        <v>734116.57222819573</v>
      </c>
      <c r="AY112" s="1">
        <f t="shared" si="8"/>
        <v>282377.8</v>
      </c>
      <c r="AZ112" s="1">
        <f t="shared" si="9"/>
        <v>456345.13</v>
      </c>
      <c r="BA112" s="1">
        <v>280617.01</v>
      </c>
      <c r="BB112" s="1">
        <v>453499.56</v>
      </c>
      <c r="BC112" s="131">
        <f t="shared" si="5"/>
        <v>734116.57000000007</v>
      </c>
    </row>
    <row r="113" spans="1:55" x14ac:dyDescent="0.2">
      <c r="B113" t="s">
        <v>256</v>
      </c>
      <c r="C113" t="s">
        <v>110</v>
      </c>
      <c r="D113" t="s">
        <v>548</v>
      </c>
      <c r="E113">
        <v>45110</v>
      </c>
      <c r="F113">
        <v>251198.55018976008</v>
      </c>
      <c r="G113">
        <v>5</v>
      </c>
      <c r="H113">
        <v>41860.183915211972</v>
      </c>
      <c r="I113" t="s">
        <v>1290</v>
      </c>
      <c r="J113">
        <v>24327.440217391304</v>
      </c>
      <c r="K113" t="s">
        <v>1291</v>
      </c>
      <c r="L113">
        <v>33910.977272727272</v>
      </c>
      <c r="M113" t="s">
        <v>1288</v>
      </c>
      <c r="N113">
        <v>10624.008702531646</v>
      </c>
      <c r="O113" t="s">
        <v>1290</v>
      </c>
      <c r="P113">
        <v>25242.005639097744</v>
      </c>
      <c r="Q113">
        <v>1.5</v>
      </c>
      <c r="R113">
        <v>27074.086693548386</v>
      </c>
      <c r="S113">
        <v>0</v>
      </c>
      <c r="T113">
        <v>0</v>
      </c>
      <c r="U113">
        <v>1</v>
      </c>
      <c r="V113">
        <v>9456.8640845070422</v>
      </c>
      <c r="W113" t="s">
        <v>1288</v>
      </c>
      <c r="X113">
        <v>11862.850706713782</v>
      </c>
      <c r="Y113">
        <v>3</v>
      </c>
      <c r="Z113">
        <v>44762.49</v>
      </c>
      <c r="AA113">
        <v>3</v>
      </c>
      <c r="AB113">
        <v>33021.509016393444</v>
      </c>
      <c r="AC113">
        <v>3.9</v>
      </c>
      <c r="AD113">
        <v>25165.782314492739</v>
      </c>
      <c r="AE113">
        <v>4.5</v>
      </c>
      <c r="AF113">
        <v>30714.968713458195</v>
      </c>
      <c r="AG113">
        <v>5</v>
      </c>
      <c r="AH113">
        <v>30519.879545454547</v>
      </c>
      <c r="AI113" t="s">
        <v>1287</v>
      </c>
      <c r="AJ113">
        <v>44882.175802139034</v>
      </c>
      <c r="AK113">
        <v>5</v>
      </c>
      <c r="AL113">
        <v>45285.792491007196</v>
      </c>
      <c r="AM113">
        <v>46.9</v>
      </c>
      <c r="AN113">
        <v>438711.01511467434</v>
      </c>
      <c r="AO113">
        <v>689909.56530443428</v>
      </c>
      <c r="AP113">
        <v>3608800</v>
      </c>
      <c r="AQ113">
        <v>-2918890.4346955656</v>
      </c>
      <c r="AR113">
        <v>46.9</v>
      </c>
      <c r="AS113">
        <v>53798.372587846367</v>
      </c>
      <c r="AT113">
        <v>743707.93789228064</v>
      </c>
      <c r="AU113">
        <v>-2865092.0621077195</v>
      </c>
      <c r="AV113">
        <v>46.9</v>
      </c>
      <c r="AW113">
        <v>2802.8289500613237</v>
      </c>
      <c r="AX113" s="1">
        <v>746510.76684234198</v>
      </c>
      <c r="AY113" s="1">
        <f t="shared" si="8"/>
        <v>287145.23</v>
      </c>
      <c r="AZ113" s="1">
        <f t="shared" si="9"/>
        <v>464049.67</v>
      </c>
      <c r="BA113" s="1">
        <v>285354.71000000002</v>
      </c>
      <c r="BB113" s="1">
        <v>461156.06</v>
      </c>
      <c r="BC113" s="131">
        <f t="shared" si="5"/>
        <v>746510.77</v>
      </c>
    </row>
    <row r="114" spans="1:55" x14ac:dyDescent="0.2">
      <c r="B114" t="s">
        <v>257</v>
      </c>
      <c r="C114" t="s">
        <v>111</v>
      </c>
      <c r="D114" t="s">
        <v>548</v>
      </c>
      <c r="E114">
        <v>28891</v>
      </c>
      <c r="F114">
        <v>177947.60315319768</v>
      </c>
      <c r="G114">
        <v>4</v>
      </c>
      <c r="H114">
        <v>33488.147132169579</v>
      </c>
      <c r="I114" t="s">
        <v>1290</v>
      </c>
      <c r="J114">
        <v>24327.440217391304</v>
      </c>
      <c r="K114" t="s">
        <v>1289</v>
      </c>
      <c r="L114">
        <v>25433.232954545456</v>
      </c>
      <c r="M114" t="s">
        <v>1288</v>
      </c>
      <c r="N114">
        <v>10624.008702531646</v>
      </c>
      <c r="O114" t="s">
        <v>1288</v>
      </c>
      <c r="P114">
        <v>12621.002819548872</v>
      </c>
      <c r="Q114">
        <v>0</v>
      </c>
      <c r="R114">
        <v>0</v>
      </c>
      <c r="S114">
        <v>0</v>
      </c>
      <c r="T114">
        <v>0</v>
      </c>
      <c r="U114">
        <v>1</v>
      </c>
      <c r="V114">
        <v>9456.8640845070422</v>
      </c>
      <c r="W114" t="s">
        <v>1291</v>
      </c>
      <c r="X114">
        <v>47451.402826855126</v>
      </c>
      <c r="Y114">
        <v>3</v>
      </c>
      <c r="Z114">
        <v>44762.49</v>
      </c>
      <c r="AA114">
        <v>9</v>
      </c>
      <c r="AB114">
        <v>99064.527049180324</v>
      </c>
      <c r="AC114">
        <v>4.25</v>
      </c>
      <c r="AD114">
        <v>27424.249958101063</v>
      </c>
      <c r="AE114">
        <v>4.625</v>
      </c>
      <c r="AF114">
        <v>31568.162288832031</v>
      </c>
      <c r="AG114">
        <v>5</v>
      </c>
      <c r="AH114">
        <v>30519.879545454547</v>
      </c>
      <c r="AI114" t="s">
        <v>1287</v>
      </c>
      <c r="AJ114">
        <v>44882.175802139034</v>
      </c>
      <c r="AK114">
        <v>5</v>
      </c>
      <c r="AL114">
        <v>45285.792491007196</v>
      </c>
      <c r="AM114">
        <v>51.875</v>
      </c>
      <c r="AN114">
        <v>486909.37587226322</v>
      </c>
      <c r="AO114">
        <v>664856.9790254609</v>
      </c>
      <c r="AP114">
        <v>2311280</v>
      </c>
      <c r="AQ114">
        <v>-1646423.0209745392</v>
      </c>
      <c r="AR114">
        <v>51.875</v>
      </c>
      <c r="AS114">
        <v>59505.129594766113</v>
      </c>
      <c r="AT114">
        <v>724362.10862022697</v>
      </c>
      <c r="AU114">
        <v>-1586917.8913797732</v>
      </c>
      <c r="AV114">
        <v>51.875</v>
      </c>
      <c r="AW114">
        <v>3100.1439612885115</v>
      </c>
      <c r="AX114" s="1">
        <v>727462.25258151547</v>
      </c>
      <c r="AY114" s="1">
        <f t="shared" si="8"/>
        <v>279818.21999999997</v>
      </c>
      <c r="AZ114" s="1">
        <f t="shared" si="9"/>
        <v>452208.64000000001</v>
      </c>
      <c r="BA114" s="1">
        <v>278073.39</v>
      </c>
      <c r="BB114" s="1">
        <v>449388.86</v>
      </c>
      <c r="BC114" s="131">
        <f t="shared" si="5"/>
        <v>727462.25</v>
      </c>
    </row>
    <row r="115" spans="1:55" x14ac:dyDescent="0.2">
      <c r="B115" t="s">
        <v>258</v>
      </c>
      <c r="C115" t="s">
        <v>112</v>
      </c>
      <c r="D115" t="s">
        <v>549</v>
      </c>
      <c r="E115">
        <v>4604</v>
      </c>
      <c r="F115">
        <v>29518.924719899278</v>
      </c>
      <c r="G115">
        <v>1</v>
      </c>
      <c r="H115">
        <v>8372.0367830423947</v>
      </c>
      <c r="I115" t="s">
        <v>1288</v>
      </c>
      <c r="J115">
        <v>12163.720108695652</v>
      </c>
      <c r="K115" t="s">
        <v>1288</v>
      </c>
      <c r="L115">
        <v>8477.744318181818</v>
      </c>
      <c r="M115" t="s">
        <v>1288</v>
      </c>
      <c r="N115">
        <v>10624.008702531646</v>
      </c>
      <c r="O115" t="s">
        <v>1287</v>
      </c>
      <c r="P115">
        <v>63105.014097744359</v>
      </c>
      <c r="Q115">
        <v>0</v>
      </c>
      <c r="R115">
        <v>0</v>
      </c>
      <c r="S115">
        <v>0</v>
      </c>
      <c r="T115">
        <v>0</v>
      </c>
      <c r="U115">
        <v>1</v>
      </c>
      <c r="V115">
        <v>9456.8640845070422</v>
      </c>
      <c r="W115" t="s">
        <v>1288</v>
      </c>
      <c r="X115">
        <v>11862.850706713782</v>
      </c>
      <c r="Y115">
        <v>15</v>
      </c>
      <c r="Z115">
        <v>223812.45</v>
      </c>
      <c r="AA115">
        <v>3</v>
      </c>
      <c r="AB115">
        <v>33021.509016393444</v>
      </c>
      <c r="AC115">
        <v>5</v>
      </c>
      <c r="AD115">
        <v>32263.823480118896</v>
      </c>
      <c r="AE115">
        <v>5</v>
      </c>
      <c r="AF115">
        <v>34127.74301495355</v>
      </c>
      <c r="AG115">
        <v>5</v>
      </c>
      <c r="AH115">
        <v>30519.879545454547</v>
      </c>
      <c r="AI115" t="s">
        <v>1287</v>
      </c>
      <c r="AJ115">
        <v>44882.175802139034</v>
      </c>
      <c r="AK115">
        <v>5</v>
      </c>
      <c r="AL115">
        <v>45285.792491007196</v>
      </c>
      <c r="AM115">
        <v>54</v>
      </c>
      <c r="AN115">
        <v>567975.61215148342</v>
      </c>
      <c r="AO115">
        <v>597494.53687138262</v>
      </c>
      <c r="AP115">
        <v>368320</v>
      </c>
      <c r="AQ115">
        <v>229174.53687138262</v>
      </c>
      <c r="AR115">
        <v>0</v>
      </c>
      <c r="AS115">
        <v>0</v>
      </c>
      <c r="AT115">
        <v>368320</v>
      </c>
      <c r="AU115">
        <v>0</v>
      </c>
      <c r="AW115">
        <v>0</v>
      </c>
      <c r="AX115" s="1">
        <v>368320</v>
      </c>
      <c r="AY115" s="1">
        <f t="shared" si="8"/>
        <v>141674.22</v>
      </c>
      <c r="AZ115" s="1">
        <f t="shared" si="9"/>
        <v>228956.88</v>
      </c>
      <c r="BA115" s="1">
        <v>140790.79999999999</v>
      </c>
      <c r="BB115" s="1">
        <v>227529.2</v>
      </c>
      <c r="BC115" s="131">
        <f t="shared" si="5"/>
        <v>368320</v>
      </c>
    </row>
    <row r="116" spans="1:55" x14ac:dyDescent="0.2">
      <c r="B116" t="s">
        <v>259</v>
      </c>
      <c r="C116" t="s">
        <v>113</v>
      </c>
      <c r="D116" t="s">
        <v>549</v>
      </c>
      <c r="E116">
        <v>16980</v>
      </c>
      <c r="F116">
        <v>91227.910568551553</v>
      </c>
      <c r="G116">
        <v>3</v>
      </c>
      <c r="H116">
        <v>25116.110349127182</v>
      </c>
      <c r="I116" t="s">
        <v>1288</v>
      </c>
      <c r="J116">
        <v>12163.720108695652</v>
      </c>
      <c r="K116" t="s">
        <v>1289</v>
      </c>
      <c r="L116">
        <v>25433.232954545456</v>
      </c>
      <c r="M116" t="s">
        <v>1290</v>
      </c>
      <c r="N116">
        <v>21248.017405063292</v>
      </c>
      <c r="O116" t="s">
        <v>1289</v>
      </c>
      <c r="P116">
        <v>37863.008458646618</v>
      </c>
      <c r="Q116">
        <v>0.5</v>
      </c>
      <c r="R116">
        <v>9024.6955645161288</v>
      </c>
      <c r="S116">
        <v>0.5</v>
      </c>
      <c r="T116">
        <v>10426.045807453416</v>
      </c>
      <c r="U116">
        <v>5</v>
      </c>
      <c r="V116">
        <v>47284.320422535209</v>
      </c>
      <c r="W116" t="s">
        <v>1288</v>
      </c>
      <c r="X116">
        <v>11862.850706713782</v>
      </c>
      <c r="Y116">
        <v>3</v>
      </c>
      <c r="Z116">
        <v>44762.49</v>
      </c>
      <c r="AA116">
        <v>3</v>
      </c>
      <c r="AB116">
        <v>33021.509016393444</v>
      </c>
      <c r="AC116">
        <v>2.5</v>
      </c>
      <c r="AD116">
        <v>16131.911740059448</v>
      </c>
      <c r="AE116">
        <v>2.75</v>
      </c>
      <c r="AF116">
        <v>18770.258658224451</v>
      </c>
      <c r="AG116">
        <v>5</v>
      </c>
      <c r="AH116">
        <v>30519.879545454547</v>
      </c>
      <c r="AI116" t="s">
        <v>1287</v>
      </c>
      <c r="AJ116">
        <v>44882.175802139034</v>
      </c>
      <c r="AK116">
        <v>5</v>
      </c>
      <c r="AL116">
        <v>45285.792491007196</v>
      </c>
      <c r="AM116">
        <v>45.25</v>
      </c>
      <c r="AN116">
        <v>433796.01903057483</v>
      </c>
      <c r="AO116">
        <v>525023.92959912645</v>
      </c>
      <c r="AP116">
        <v>1358400</v>
      </c>
      <c r="AQ116">
        <v>-833376.07040087355</v>
      </c>
      <c r="AR116">
        <v>45.25</v>
      </c>
      <c r="AS116">
        <v>51905.679309169478</v>
      </c>
      <c r="AT116">
        <v>576929.60890829598</v>
      </c>
      <c r="AU116">
        <v>-781470.39109170402</v>
      </c>
      <c r="AV116">
        <v>45.25</v>
      </c>
      <c r="AW116">
        <v>2704.2219614131113</v>
      </c>
      <c r="AX116" s="1">
        <v>579633.83086970914</v>
      </c>
      <c r="AY116" s="1">
        <f t="shared" si="8"/>
        <v>222956.05</v>
      </c>
      <c r="AZ116" s="1">
        <f t="shared" si="9"/>
        <v>360314.82</v>
      </c>
      <c r="BA116" s="1">
        <v>221565.79</v>
      </c>
      <c r="BB116" s="1">
        <v>358068.05</v>
      </c>
      <c r="BC116" s="131">
        <f t="shared" si="5"/>
        <v>579633.84</v>
      </c>
    </row>
    <row r="117" spans="1:55" x14ac:dyDescent="0.2">
      <c r="A117" t="s">
        <v>278</v>
      </c>
      <c r="E117">
        <v>3423758</v>
      </c>
      <c r="F117">
        <v>22381245.000000004</v>
      </c>
      <c r="H117">
        <v>3357186.7499999958</v>
      </c>
      <c r="J117">
        <v>3357186.7499999995</v>
      </c>
      <c r="L117">
        <v>3357186.7499999967</v>
      </c>
      <c r="N117">
        <v>3357186.7499999958</v>
      </c>
      <c r="P117">
        <v>3357186.7499999949</v>
      </c>
      <c r="R117">
        <v>1678593.3749999991</v>
      </c>
      <c r="T117">
        <v>1678593.3749999995</v>
      </c>
      <c r="V117">
        <v>3357186.7500000009</v>
      </c>
      <c r="X117">
        <v>3357186.7499999958</v>
      </c>
      <c r="Z117">
        <v>10071560.250000019</v>
      </c>
      <c r="AB117">
        <v>10071560.249999993</v>
      </c>
      <c r="AD117">
        <v>3357186.7500000037</v>
      </c>
      <c r="AF117">
        <v>3357186.75</v>
      </c>
      <c r="AH117">
        <v>3357186.7499999963</v>
      </c>
      <c r="AJ117">
        <v>5035780.1249999963</v>
      </c>
      <c r="AL117">
        <v>5035780.1250000047</v>
      </c>
      <c r="AN117">
        <v>67143735</v>
      </c>
      <c r="AO117">
        <v>89524980.000000015</v>
      </c>
      <c r="AR117">
        <v>5198.2047995754829</v>
      </c>
      <c r="AS117">
        <v>5962792.2941469736</v>
      </c>
      <c r="AT117">
        <v>89524980.000000015</v>
      </c>
      <c r="AU117">
        <v>89524980.000000015</v>
      </c>
      <c r="AV117">
        <v>4716.7047995754838</v>
      </c>
      <c r="AX117" s="1">
        <f>SUM(AX6:AX116)</f>
        <v>88966739.999999955</v>
      </c>
      <c r="AY117" s="1">
        <f>SUM(AY6:AY116)</f>
        <v>34221040.069999993</v>
      </c>
      <c r="AZ117" s="1">
        <f>SUM(AZ6:AZ116)</f>
        <v>55303939.93000003</v>
      </c>
      <c r="BA117" s="1">
        <f t="shared" ref="BA117:BB117" si="10">SUM(BA6:BA116)</f>
        <v>34007652.029999994</v>
      </c>
      <c r="BB117" s="1">
        <f t="shared" si="10"/>
        <v>54959087.969999969</v>
      </c>
      <c r="BC117" s="131">
        <f t="shared" si="5"/>
        <v>88966739.99999997</v>
      </c>
    </row>
    <row r="118" spans="1:55" x14ac:dyDescent="0.2">
      <c r="AM118">
        <v>90</v>
      </c>
      <c r="AU118">
        <v>0</v>
      </c>
    </row>
    <row r="119" spans="1:55" x14ac:dyDescent="0.2">
      <c r="AU1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17"/>
  <sheetViews>
    <sheetView workbookViewId="0">
      <selection activeCell="B6" sqref="B6"/>
    </sheetView>
  </sheetViews>
  <sheetFormatPr defaultRowHeight="12.75" x14ac:dyDescent="0.2"/>
  <cols>
    <col min="1" max="1" width="6" bestFit="1" customWidth="1"/>
    <col min="2" max="2" width="25.140625" customWidth="1"/>
    <col min="3" max="3" width="17.7109375" bestFit="1" customWidth="1"/>
  </cols>
  <sheetData>
    <row r="2" spans="1:3" x14ac:dyDescent="0.2">
      <c r="B2">
        <v>34221040</v>
      </c>
      <c r="C2">
        <v>55303940</v>
      </c>
    </row>
    <row r="3" spans="1:3" x14ac:dyDescent="0.2">
      <c r="A3" t="s">
        <v>143</v>
      </c>
      <c r="B3" t="s">
        <v>1292</v>
      </c>
      <c r="C3" t="s">
        <v>1293</v>
      </c>
    </row>
    <row r="4" spans="1:3" x14ac:dyDescent="0.2">
      <c r="B4" t="s">
        <v>115</v>
      </c>
      <c r="C4" t="s">
        <v>114</v>
      </c>
    </row>
    <row r="6" spans="1:3" x14ac:dyDescent="0.2">
      <c r="A6" t="s">
        <v>146</v>
      </c>
      <c r="B6" s="1">
        <v>706597.46</v>
      </c>
      <c r="C6" s="1">
        <v>1141918.07</v>
      </c>
    </row>
    <row r="7" spans="1:3" x14ac:dyDescent="0.2">
      <c r="A7" t="s">
        <v>147</v>
      </c>
      <c r="B7" s="1">
        <v>343393.52</v>
      </c>
      <c r="C7" s="1">
        <v>554951.42000000004</v>
      </c>
    </row>
    <row r="8" spans="1:3" x14ac:dyDescent="0.2">
      <c r="A8" t="s">
        <v>148</v>
      </c>
      <c r="B8" s="1">
        <v>395395.18</v>
      </c>
      <c r="C8" s="1">
        <v>638990.27</v>
      </c>
    </row>
    <row r="9" spans="1:3" x14ac:dyDescent="0.2">
      <c r="A9" t="s">
        <v>149</v>
      </c>
      <c r="B9" s="1">
        <v>379259.62</v>
      </c>
      <c r="C9" s="1">
        <v>612913.91</v>
      </c>
    </row>
    <row r="10" spans="1:3" x14ac:dyDescent="0.2">
      <c r="A10" t="s">
        <v>150</v>
      </c>
      <c r="B10" s="1">
        <v>302191.31</v>
      </c>
      <c r="C10" s="1">
        <v>488365.34</v>
      </c>
    </row>
    <row r="11" spans="1:3" x14ac:dyDescent="0.2">
      <c r="A11" t="s">
        <v>151</v>
      </c>
      <c r="B11" s="1">
        <v>351099.35</v>
      </c>
      <c r="C11" s="1">
        <v>567404.66</v>
      </c>
    </row>
    <row r="12" spans="1:3" x14ac:dyDescent="0.2">
      <c r="A12" t="s">
        <v>152</v>
      </c>
      <c r="B12" s="1">
        <v>356420.28</v>
      </c>
      <c r="C12" s="1">
        <v>576003.69999999995</v>
      </c>
    </row>
    <row r="13" spans="1:3" x14ac:dyDescent="0.2">
      <c r="A13" t="s">
        <v>154</v>
      </c>
      <c r="B13" s="1">
        <v>326717.83</v>
      </c>
      <c r="C13" s="1">
        <v>528002.17000000004</v>
      </c>
    </row>
    <row r="14" spans="1:3" x14ac:dyDescent="0.2">
      <c r="A14" t="s">
        <v>155</v>
      </c>
      <c r="B14" s="1">
        <v>354912.69</v>
      </c>
      <c r="C14" s="1">
        <v>573567.31000000006</v>
      </c>
    </row>
    <row r="15" spans="1:3" x14ac:dyDescent="0.2">
      <c r="A15" t="s">
        <v>156</v>
      </c>
      <c r="B15" s="1">
        <v>289652.64</v>
      </c>
      <c r="C15" s="1">
        <v>468101.85</v>
      </c>
    </row>
    <row r="16" spans="1:3" x14ac:dyDescent="0.2">
      <c r="A16" t="s">
        <v>157</v>
      </c>
      <c r="B16" s="1">
        <v>289561.45</v>
      </c>
      <c r="C16" s="1">
        <v>467954.49</v>
      </c>
    </row>
    <row r="17" spans="1:3" x14ac:dyDescent="0.2">
      <c r="A17" t="s">
        <v>158</v>
      </c>
      <c r="B17" s="1">
        <v>262438.45</v>
      </c>
      <c r="C17" s="1">
        <v>424121.55</v>
      </c>
    </row>
    <row r="18" spans="1:3" x14ac:dyDescent="0.2">
      <c r="A18" t="s">
        <v>159</v>
      </c>
      <c r="B18" s="1">
        <v>324772.93</v>
      </c>
      <c r="C18" s="1">
        <v>524859.05000000005</v>
      </c>
    </row>
    <row r="19" spans="1:3" x14ac:dyDescent="0.2">
      <c r="A19" t="s">
        <v>160</v>
      </c>
      <c r="B19" s="1">
        <v>191523.19</v>
      </c>
      <c r="C19" s="1">
        <v>309516.81</v>
      </c>
    </row>
    <row r="20" spans="1:3" x14ac:dyDescent="0.2">
      <c r="A20" t="s">
        <v>161</v>
      </c>
      <c r="B20" s="1">
        <v>261551.63</v>
      </c>
      <c r="C20" s="1">
        <v>422688.37</v>
      </c>
    </row>
    <row r="21" spans="1:3" x14ac:dyDescent="0.2">
      <c r="A21" t="s">
        <v>162</v>
      </c>
      <c r="B21" s="1">
        <v>333690.09000000003</v>
      </c>
      <c r="C21" s="1">
        <v>539269.91</v>
      </c>
    </row>
    <row r="22" spans="1:3" x14ac:dyDescent="0.2">
      <c r="A22" t="s">
        <v>163</v>
      </c>
      <c r="B22" s="1">
        <v>287902.77</v>
      </c>
      <c r="C22" s="1">
        <v>465273.92</v>
      </c>
    </row>
    <row r="23" spans="1:3" x14ac:dyDescent="0.2">
      <c r="A23" t="s">
        <v>164</v>
      </c>
      <c r="B23" s="1">
        <v>331739.57</v>
      </c>
      <c r="C23" s="1">
        <v>536117.69999999995</v>
      </c>
    </row>
    <row r="24" spans="1:3" x14ac:dyDescent="0.2">
      <c r="A24" t="s">
        <v>165</v>
      </c>
      <c r="B24" s="1">
        <v>255588.51</v>
      </c>
      <c r="C24" s="1">
        <v>413051.49</v>
      </c>
    </row>
    <row r="25" spans="1:3" x14ac:dyDescent="0.2">
      <c r="A25" t="s">
        <v>166</v>
      </c>
      <c r="B25" s="1">
        <v>319326.71999999997</v>
      </c>
      <c r="C25" s="1">
        <v>516057.55</v>
      </c>
    </row>
    <row r="26" spans="1:3" x14ac:dyDescent="0.2">
      <c r="A26" t="s">
        <v>167</v>
      </c>
      <c r="B26" s="1">
        <v>291978.83</v>
      </c>
      <c r="C26" s="1">
        <v>471861.17</v>
      </c>
    </row>
    <row r="27" spans="1:3" x14ac:dyDescent="0.2">
      <c r="A27" t="s">
        <v>168</v>
      </c>
      <c r="B27" s="1">
        <v>40488.06</v>
      </c>
      <c r="C27" s="1">
        <v>65431.94</v>
      </c>
    </row>
    <row r="28" spans="1:3" x14ac:dyDescent="0.2">
      <c r="A28" t="s">
        <v>169</v>
      </c>
      <c r="B28" s="1">
        <v>230327.32</v>
      </c>
      <c r="C28" s="1">
        <v>372227.42</v>
      </c>
    </row>
    <row r="29" spans="1:3" x14ac:dyDescent="0.2">
      <c r="A29" t="s">
        <v>170</v>
      </c>
      <c r="B29" s="1">
        <v>179229.99</v>
      </c>
      <c r="C29" s="1">
        <v>289650.01</v>
      </c>
    </row>
    <row r="30" spans="1:3" x14ac:dyDescent="0.2">
      <c r="A30" t="s">
        <v>171</v>
      </c>
      <c r="B30" s="1">
        <v>611162</v>
      </c>
      <c r="C30" s="1">
        <v>987686.72</v>
      </c>
    </row>
    <row r="31" spans="1:3" x14ac:dyDescent="0.2">
      <c r="A31" t="s">
        <v>172</v>
      </c>
      <c r="B31" s="1">
        <v>535568.51</v>
      </c>
      <c r="C31" s="1">
        <v>865521.59</v>
      </c>
    </row>
    <row r="32" spans="1:3" x14ac:dyDescent="0.2">
      <c r="A32" t="s">
        <v>173</v>
      </c>
      <c r="B32" s="1">
        <v>409945.87</v>
      </c>
      <c r="C32" s="1">
        <v>662505.34</v>
      </c>
    </row>
    <row r="33" spans="1:3" x14ac:dyDescent="0.2">
      <c r="A33" t="s">
        <v>174</v>
      </c>
      <c r="B33" s="1">
        <v>268249.71999999997</v>
      </c>
      <c r="C33" s="1">
        <v>433513.03</v>
      </c>
    </row>
    <row r="34" spans="1:3" x14ac:dyDescent="0.2">
      <c r="A34" t="s">
        <v>175</v>
      </c>
      <c r="B34" s="1">
        <v>359028.51</v>
      </c>
      <c r="C34" s="1">
        <v>580218.81999999995</v>
      </c>
    </row>
    <row r="35" spans="1:3" x14ac:dyDescent="0.2">
      <c r="A35" t="s">
        <v>176</v>
      </c>
      <c r="B35" s="1">
        <v>288130.53000000003</v>
      </c>
      <c r="C35" s="1">
        <v>465642</v>
      </c>
    </row>
    <row r="36" spans="1:3" x14ac:dyDescent="0.2">
      <c r="A36" t="s">
        <v>177</v>
      </c>
      <c r="B36" s="1">
        <v>432633.12</v>
      </c>
      <c r="C36" s="1">
        <v>699169.75</v>
      </c>
    </row>
    <row r="37" spans="1:3" x14ac:dyDescent="0.2">
      <c r="A37" t="s">
        <v>178</v>
      </c>
      <c r="B37" s="1">
        <v>299464.53999999998</v>
      </c>
      <c r="C37" s="1">
        <v>483958.66</v>
      </c>
    </row>
    <row r="38" spans="1:3" x14ac:dyDescent="0.2">
      <c r="A38" t="s">
        <v>179</v>
      </c>
      <c r="B38" s="1">
        <v>395305.16</v>
      </c>
      <c r="C38" s="1">
        <v>638844.79</v>
      </c>
    </row>
    <row r="39" spans="1:3" x14ac:dyDescent="0.2">
      <c r="A39" t="s">
        <v>180</v>
      </c>
      <c r="B39" s="1">
        <v>329354.17</v>
      </c>
      <c r="C39" s="1">
        <v>532262.69999999995</v>
      </c>
    </row>
    <row r="40" spans="1:3" x14ac:dyDescent="0.2">
      <c r="A40" t="s">
        <v>181</v>
      </c>
      <c r="B40" s="1">
        <v>349897.9</v>
      </c>
      <c r="C40" s="1">
        <v>565463.01</v>
      </c>
    </row>
    <row r="41" spans="1:3" x14ac:dyDescent="0.2">
      <c r="A41" t="s">
        <v>182</v>
      </c>
      <c r="B41" s="1">
        <v>344117.91</v>
      </c>
      <c r="C41" s="1">
        <v>556122.09</v>
      </c>
    </row>
    <row r="42" spans="1:3" x14ac:dyDescent="0.2">
      <c r="A42" t="s">
        <v>183</v>
      </c>
      <c r="B42" s="1">
        <v>287391.82</v>
      </c>
      <c r="C42" s="1">
        <v>464448.18</v>
      </c>
    </row>
    <row r="43" spans="1:3" x14ac:dyDescent="0.2">
      <c r="A43" t="s">
        <v>184</v>
      </c>
      <c r="B43" s="1">
        <v>300082.56</v>
      </c>
      <c r="C43" s="1">
        <v>484957.44</v>
      </c>
    </row>
    <row r="44" spans="1:3" x14ac:dyDescent="0.2">
      <c r="A44" t="s">
        <v>185</v>
      </c>
      <c r="B44" s="1">
        <v>135102.9</v>
      </c>
      <c r="C44" s="1">
        <v>218337.1</v>
      </c>
    </row>
    <row r="45" spans="1:3" x14ac:dyDescent="0.2">
      <c r="A45" t="s">
        <v>186</v>
      </c>
      <c r="B45" s="1">
        <v>97336.47</v>
      </c>
      <c r="C45" s="1">
        <v>157303.53</v>
      </c>
    </row>
    <row r="46" spans="1:3" x14ac:dyDescent="0.2">
      <c r="A46" t="s">
        <v>187</v>
      </c>
      <c r="B46" s="1">
        <v>133849.12</v>
      </c>
      <c r="C46" s="1">
        <v>216310.88</v>
      </c>
    </row>
    <row r="47" spans="1:3" x14ac:dyDescent="0.2">
      <c r="A47" t="s">
        <v>188</v>
      </c>
      <c r="B47" s="1">
        <v>327540.05</v>
      </c>
      <c r="C47" s="1">
        <v>529330.93000000005</v>
      </c>
    </row>
    <row r="48" spans="1:3" x14ac:dyDescent="0.2">
      <c r="A48" t="s">
        <v>189</v>
      </c>
      <c r="B48" s="1">
        <v>264579.06</v>
      </c>
      <c r="C48" s="1">
        <v>427580.94</v>
      </c>
    </row>
    <row r="49" spans="1:3" x14ac:dyDescent="0.2">
      <c r="A49" t="s">
        <v>190</v>
      </c>
      <c r="B49" s="1">
        <v>246157.72</v>
      </c>
      <c r="C49" s="1">
        <v>397810.58</v>
      </c>
    </row>
    <row r="50" spans="1:3" x14ac:dyDescent="0.2">
      <c r="A50" t="s">
        <v>191</v>
      </c>
      <c r="B50" s="1">
        <v>246720.28</v>
      </c>
      <c r="C50" s="1">
        <v>398719.72</v>
      </c>
    </row>
    <row r="51" spans="1:3" x14ac:dyDescent="0.2">
      <c r="A51" t="s">
        <v>192</v>
      </c>
      <c r="B51" s="1">
        <v>247240.14</v>
      </c>
      <c r="C51" s="1">
        <v>399559.86</v>
      </c>
    </row>
    <row r="52" spans="1:3" x14ac:dyDescent="0.2">
      <c r="A52" t="s">
        <v>193</v>
      </c>
      <c r="B52" s="1">
        <v>263313.75</v>
      </c>
      <c r="C52" s="1">
        <v>425536.09</v>
      </c>
    </row>
    <row r="53" spans="1:3" x14ac:dyDescent="0.2">
      <c r="A53" t="s">
        <v>195</v>
      </c>
      <c r="B53" s="1">
        <v>233754.32</v>
      </c>
      <c r="C53" s="1">
        <v>377765.68</v>
      </c>
    </row>
    <row r="54" spans="1:3" x14ac:dyDescent="0.2">
      <c r="A54" t="s">
        <v>197</v>
      </c>
      <c r="B54" s="1">
        <v>83758.899999999994</v>
      </c>
      <c r="C54" s="1">
        <v>135361.1</v>
      </c>
    </row>
    <row r="55" spans="1:3" x14ac:dyDescent="0.2">
      <c r="A55" t="s">
        <v>198</v>
      </c>
      <c r="B55" s="1">
        <v>195590.35</v>
      </c>
      <c r="C55" s="1">
        <v>316089.65000000002</v>
      </c>
    </row>
    <row r="56" spans="1:3" x14ac:dyDescent="0.2">
      <c r="A56" t="s">
        <v>199</v>
      </c>
      <c r="B56" s="1">
        <v>479874.46</v>
      </c>
      <c r="C56" s="1">
        <v>775515.53</v>
      </c>
    </row>
    <row r="57" spans="1:3" x14ac:dyDescent="0.2">
      <c r="A57" t="s">
        <v>200</v>
      </c>
      <c r="B57" s="1">
        <v>318049.12</v>
      </c>
      <c r="C57" s="1">
        <v>513992.84</v>
      </c>
    </row>
    <row r="58" spans="1:3" x14ac:dyDescent="0.2">
      <c r="A58" t="s">
        <v>201</v>
      </c>
      <c r="B58" s="1">
        <v>321856.5</v>
      </c>
      <c r="C58" s="1">
        <v>520145.88</v>
      </c>
    </row>
    <row r="59" spans="1:3" x14ac:dyDescent="0.2">
      <c r="A59" t="s">
        <v>202</v>
      </c>
      <c r="B59" s="1">
        <v>308058.87</v>
      </c>
      <c r="C59" s="1">
        <v>497847.8</v>
      </c>
    </row>
    <row r="60" spans="1:3" x14ac:dyDescent="0.2">
      <c r="A60" t="s">
        <v>203</v>
      </c>
      <c r="B60" s="1">
        <v>288712.82</v>
      </c>
      <c r="C60" s="1">
        <v>466583.02</v>
      </c>
    </row>
    <row r="61" spans="1:3" x14ac:dyDescent="0.2">
      <c r="A61" t="s">
        <v>204</v>
      </c>
      <c r="B61" s="1">
        <v>269289.14</v>
      </c>
      <c r="C61" s="1">
        <v>435192.8</v>
      </c>
    </row>
    <row r="62" spans="1:3" x14ac:dyDescent="0.2">
      <c r="A62" t="s">
        <v>205</v>
      </c>
      <c r="B62" s="1">
        <v>337157.08</v>
      </c>
      <c r="C62" s="1">
        <v>544872.84</v>
      </c>
    </row>
    <row r="63" spans="1:3" x14ac:dyDescent="0.2">
      <c r="A63" t="s">
        <v>206</v>
      </c>
      <c r="B63" s="1">
        <v>284513.78999999998</v>
      </c>
      <c r="C63" s="1">
        <v>459797.05</v>
      </c>
    </row>
    <row r="64" spans="1:3" x14ac:dyDescent="0.2">
      <c r="A64" t="s">
        <v>207</v>
      </c>
      <c r="B64" s="1">
        <v>266974.87</v>
      </c>
      <c r="C64" s="1">
        <v>431452.76</v>
      </c>
    </row>
    <row r="65" spans="1:3" x14ac:dyDescent="0.2">
      <c r="A65" t="s">
        <v>208</v>
      </c>
      <c r="B65" s="1">
        <v>307830.63</v>
      </c>
      <c r="C65" s="1">
        <v>497478.95</v>
      </c>
    </row>
    <row r="66" spans="1:3" x14ac:dyDescent="0.2">
      <c r="A66" t="s">
        <v>209</v>
      </c>
      <c r="B66" s="1">
        <v>272331.15999999997</v>
      </c>
      <c r="C66" s="1">
        <v>440108.95</v>
      </c>
    </row>
    <row r="67" spans="1:3" x14ac:dyDescent="0.2">
      <c r="A67" t="s">
        <v>210</v>
      </c>
      <c r="B67" s="1">
        <v>308483.23</v>
      </c>
      <c r="C67" s="1">
        <v>498533.59</v>
      </c>
    </row>
    <row r="68" spans="1:3" x14ac:dyDescent="0.2">
      <c r="A68" t="s">
        <v>211</v>
      </c>
      <c r="B68" s="1">
        <v>283891.09000000003</v>
      </c>
      <c r="C68" s="1">
        <v>458790.72</v>
      </c>
    </row>
    <row r="69" spans="1:3" x14ac:dyDescent="0.2">
      <c r="A69" t="s">
        <v>212</v>
      </c>
      <c r="B69" s="1">
        <v>265603.33</v>
      </c>
      <c r="C69" s="1">
        <v>429236.24</v>
      </c>
    </row>
    <row r="70" spans="1:3" x14ac:dyDescent="0.2">
      <c r="A70" t="s">
        <v>213</v>
      </c>
      <c r="B70" s="1">
        <v>320587.67</v>
      </c>
      <c r="C70" s="1">
        <v>518095.33</v>
      </c>
    </row>
    <row r="71" spans="1:3" x14ac:dyDescent="0.2">
      <c r="A71" t="s">
        <v>214</v>
      </c>
      <c r="B71" s="1">
        <v>178129.11</v>
      </c>
      <c r="C71" s="1">
        <v>287870.89</v>
      </c>
    </row>
    <row r="72" spans="1:3" x14ac:dyDescent="0.2">
      <c r="A72" t="s">
        <v>215</v>
      </c>
      <c r="B72" s="1">
        <v>281910.83</v>
      </c>
      <c r="C72" s="1">
        <v>455590.47</v>
      </c>
    </row>
    <row r="73" spans="1:3" x14ac:dyDescent="0.2">
      <c r="A73" t="s">
        <v>216</v>
      </c>
      <c r="B73" s="1">
        <v>343371.67</v>
      </c>
      <c r="C73" s="1">
        <v>554916.11</v>
      </c>
    </row>
    <row r="74" spans="1:3" x14ac:dyDescent="0.2">
      <c r="A74" t="s">
        <v>217</v>
      </c>
      <c r="B74" s="1">
        <v>379071.05</v>
      </c>
      <c r="C74" s="1">
        <v>612609.16</v>
      </c>
    </row>
    <row r="75" spans="1:3" x14ac:dyDescent="0.2">
      <c r="A75" t="s">
        <v>218</v>
      </c>
      <c r="B75" s="1">
        <v>386691.36</v>
      </c>
      <c r="C75" s="1">
        <v>624924.18999999994</v>
      </c>
    </row>
    <row r="76" spans="1:3" x14ac:dyDescent="0.2">
      <c r="A76" t="s">
        <v>219</v>
      </c>
      <c r="B76" s="1">
        <v>382540.45</v>
      </c>
      <c r="C76" s="1">
        <v>618215.99</v>
      </c>
    </row>
    <row r="77" spans="1:3" x14ac:dyDescent="0.2">
      <c r="A77" t="s">
        <v>220</v>
      </c>
      <c r="B77" s="1">
        <v>390629.86</v>
      </c>
      <c r="C77" s="1">
        <v>631289.12</v>
      </c>
    </row>
    <row r="78" spans="1:3" x14ac:dyDescent="0.2">
      <c r="A78" t="s">
        <v>221</v>
      </c>
      <c r="B78" s="1">
        <v>327839.43</v>
      </c>
      <c r="C78" s="1">
        <v>529814.77</v>
      </c>
    </row>
    <row r="79" spans="1:3" x14ac:dyDescent="0.2">
      <c r="A79" t="s">
        <v>222</v>
      </c>
      <c r="B79" s="1">
        <v>392334.17</v>
      </c>
      <c r="C79" s="1">
        <v>634043.43000000005</v>
      </c>
    </row>
    <row r="80" spans="1:3" x14ac:dyDescent="0.2">
      <c r="A80" t="s">
        <v>223</v>
      </c>
      <c r="B80" s="1">
        <v>325000.06</v>
      </c>
      <c r="C80" s="1">
        <v>525226.11</v>
      </c>
    </row>
    <row r="81" spans="1:3" x14ac:dyDescent="0.2">
      <c r="A81" t="s">
        <v>224</v>
      </c>
      <c r="B81" s="1">
        <v>292202.82</v>
      </c>
      <c r="C81" s="1">
        <v>472223.14</v>
      </c>
    </row>
    <row r="82" spans="1:3" x14ac:dyDescent="0.2">
      <c r="A82" t="s">
        <v>225</v>
      </c>
      <c r="B82" s="1">
        <v>274031.39</v>
      </c>
      <c r="C82" s="1">
        <v>442856.66</v>
      </c>
    </row>
    <row r="83" spans="1:3" x14ac:dyDescent="0.2">
      <c r="A83" t="s">
        <v>226</v>
      </c>
      <c r="B83" s="1">
        <v>330182.40000000002</v>
      </c>
      <c r="C83" s="1">
        <v>533601.18999999994</v>
      </c>
    </row>
    <row r="84" spans="1:3" x14ac:dyDescent="0.2">
      <c r="A84" t="s">
        <v>227</v>
      </c>
      <c r="B84" s="1">
        <v>349394.83</v>
      </c>
      <c r="C84" s="1">
        <v>564650.01</v>
      </c>
    </row>
    <row r="85" spans="1:3" x14ac:dyDescent="0.2">
      <c r="A85" t="s">
        <v>228</v>
      </c>
      <c r="B85" s="1">
        <v>307261.99</v>
      </c>
      <c r="C85" s="1">
        <v>496559.98</v>
      </c>
    </row>
    <row r="86" spans="1:3" x14ac:dyDescent="0.2">
      <c r="A86" t="s">
        <v>229</v>
      </c>
      <c r="B86" s="1">
        <v>308009.73</v>
      </c>
      <c r="C86" s="1">
        <v>497768.37</v>
      </c>
    </row>
    <row r="87" spans="1:3" x14ac:dyDescent="0.2">
      <c r="A87" t="s">
        <v>230</v>
      </c>
      <c r="B87" s="1">
        <v>341310.12</v>
      </c>
      <c r="C87" s="1">
        <v>551584.48</v>
      </c>
    </row>
    <row r="88" spans="1:3" x14ac:dyDescent="0.2">
      <c r="A88" t="s">
        <v>231</v>
      </c>
      <c r="B88" s="1">
        <v>334838.27</v>
      </c>
      <c r="C88" s="1">
        <v>541125.43999999994</v>
      </c>
    </row>
    <row r="89" spans="1:3" x14ac:dyDescent="0.2">
      <c r="A89" t="s">
        <v>232</v>
      </c>
      <c r="B89" s="1">
        <v>230520.79</v>
      </c>
      <c r="C89" s="1">
        <v>372540.04</v>
      </c>
    </row>
    <row r="90" spans="1:3" x14ac:dyDescent="0.2">
      <c r="A90" t="s">
        <v>233</v>
      </c>
      <c r="B90" s="1">
        <v>220529</v>
      </c>
      <c r="C90" s="1">
        <v>356392.52</v>
      </c>
    </row>
    <row r="91" spans="1:3" x14ac:dyDescent="0.2">
      <c r="A91" t="s">
        <v>234</v>
      </c>
      <c r="B91" s="1">
        <v>9724.4699999999993</v>
      </c>
      <c r="C91" s="1">
        <v>15715.53</v>
      </c>
    </row>
    <row r="92" spans="1:3" x14ac:dyDescent="0.2">
      <c r="A92" t="s">
        <v>235</v>
      </c>
      <c r="B92" s="1">
        <v>416104.62</v>
      </c>
      <c r="C92" s="1">
        <v>672458.37</v>
      </c>
    </row>
    <row r="93" spans="1:3" x14ac:dyDescent="0.2">
      <c r="A93" t="s">
        <v>236</v>
      </c>
      <c r="B93" s="1">
        <v>376690.85</v>
      </c>
      <c r="C93" s="1">
        <v>608762.56999999995</v>
      </c>
    </row>
    <row r="94" spans="1:3" x14ac:dyDescent="0.2">
      <c r="A94" t="s">
        <v>237</v>
      </c>
      <c r="B94" s="1">
        <v>345678.1</v>
      </c>
      <c r="C94" s="1">
        <v>558643.49</v>
      </c>
    </row>
    <row r="95" spans="1:3" x14ac:dyDescent="0.2">
      <c r="A95" t="s">
        <v>238</v>
      </c>
      <c r="B95" s="1">
        <v>347437.17</v>
      </c>
      <c r="C95" s="1">
        <v>561486.28</v>
      </c>
    </row>
    <row r="96" spans="1:3" x14ac:dyDescent="0.2">
      <c r="A96" t="s">
        <v>239</v>
      </c>
      <c r="B96" s="1">
        <v>329951.65999999997</v>
      </c>
      <c r="C96" s="1">
        <v>533228.29</v>
      </c>
    </row>
    <row r="97" spans="1:3" x14ac:dyDescent="0.2">
      <c r="A97" t="s">
        <v>240</v>
      </c>
      <c r="B97" s="1">
        <v>272022.73</v>
      </c>
      <c r="C97" s="1">
        <v>439610.51</v>
      </c>
    </row>
    <row r="98" spans="1:3" x14ac:dyDescent="0.2">
      <c r="A98" t="s">
        <v>241</v>
      </c>
      <c r="B98" s="1">
        <v>494293.24</v>
      </c>
      <c r="C98" s="1">
        <v>798817.45</v>
      </c>
    </row>
    <row r="99" spans="1:3" x14ac:dyDescent="0.2">
      <c r="A99" t="s">
        <v>242</v>
      </c>
      <c r="B99" s="1">
        <v>404627.15</v>
      </c>
      <c r="C99" s="1">
        <v>653909.86</v>
      </c>
    </row>
    <row r="100" spans="1:3" x14ac:dyDescent="0.2">
      <c r="A100" t="s">
        <v>243</v>
      </c>
      <c r="B100" s="1">
        <v>398442.32</v>
      </c>
      <c r="C100" s="1">
        <v>643914.68999999994</v>
      </c>
    </row>
    <row r="101" spans="1:3" x14ac:dyDescent="0.2">
      <c r="A101" t="s">
        <v>244</v>
      </c>
      <c r="B101" s="1">
        <v>316521</v>
      </c>
      <c r="C101" s="1">
        <v>511523.27</v>
      </c>
    </row>
    <row r="102" spans="1:3" x14ac:dyDescent="0.2">
      <c r="A102" t="s">
        <v>245</v>
      </c>
      <c r="B102" s="1">
        <v>339812.48</v>
      </c>
      <c r="C102" s="1">
        <v>549164.16</v>
      </c>
    </row>
    <row r="103" spans="1:3" x14ac:dyDescent="0.2">
      <c r="A103" t="s">
        <v>246</v>
      </c>
      <c r="B103" s="1">
        <v>305525.82</v>
      </c>
      <c r="C103" s="1">
        <v>493754.18</v>
      </c>
    </row>
    <row r="104" spans="1:3" x14ac:dyDescent="0.2">
      <c r="A104" t="s">
        <v>247</v>
      </c>
      <c r="B104" s="1">
        <v>286235.15999999997</v>
      </c>
      <c r="C104" s="1">
        <v>462578.94</v>
      </c>
    </row>
    <row r="105" spans="1:3" x14ac:dyDescent="0.2">
      <c r="A105" t="s">
        <v>248</v>
      </c>
      <c r="B105" s="1">
        <v>170759.3</v>
      </c>
      <c r="C105" s="1">
        <v>275960.7</v>
      </c>
    </row>
    <row r="106" spans="1:3" x14ac:dyDescent="0.2">
      <c r="A106" t="s">
        <v>249</v>
      </c>
      <c r="B106" s="1">
        <v>248830.31</v>
      </c>
      <c r="C106" s="1">
        <v>402129.69</v>
      </c>
    </row>
    <row r="107" spans="1:3" x14ac:dyDescent="0.2">
      <c r="A107" t="s">
        <v>250</v>
      </c>
      <c r="B107" s="1">
        <v>317709.87</v>
      </c>
      <c r="C107" s="1">
        <v>513444.58</v>
      </c>
    </row>
    <row r="108" spans="1:3" x14ac:dyDescent="0.2">
      <c r="A108" t="s">
        <v>251</v>
      </c>
      <c r="B108" s="1">
        <v>373842.7</v>
      </c>
      <c r="C108" s="1">
        <v>604159.73</v>
      </c>
    </row>
    <row r="109" spans="1:3" x14ac:dyDescent="0.2">
      <c r="A109" t="s">
        <v>252</v>
      </c>
      <c r="B109" s="1">
        <v>294844.38</v>
      </c>
      <c r="C109" s="1">
        <v>476492.11</v>
      </c>
    </row>
    <row r="110" spans="1:3" x14ac:dyDescent="0.2">
      <c r="A110" t="s">
        <v>253</v>
      </c>
      <c r="B110" s="1">
        <v>254683.75</v>
      </c>
      <c r="C110" s="1">
        <v>411589.33</v>
      </c>
    </row>
    <row r="111" spans="1:3" x14ac:dyDescent="0.2">
      <c r="A111" t="s">
        <v>254</v>
      </c>
      <c r="B111" s="1">
        <v>397465.39</v>
      </c>
      <c r="C111" s="1">
        <v>642335.88</v>
      </c>
    </row>
    <row r="112" spans="1:3" x14ac:dyDescent="0.2">
      <c r="A112" t="s">
        <v>255</v>
      </c>
      <c r="B112" s="1">
        <v>280617.01</v>
      </c>
      <c r="C112" s="1">
        <v>453499.56</v>
      </c>
    </row>
    <row r="113" spans="1:3" x14ac:dyDescent="0.2">
      <c r="A113" t="s">
        <v>256</v>
      </c>
      <c r="B113" s="1">
        <v>285354.71000000002</v>
      </c>
      <c r="C113" s="1">
        <v>461156.06</v>
      </c>
    </row>
    <row r="114" spans="1:3" x14ac:dyDescent="0.2">
      <c r="A114" t="s">
        <v>257</v>
      </c>
      <c r="B114" s="1">
        <v>278073.39</v>
      </c>
      <c r="C114" s="1">
        <v>449388.86</v>
      </c>
    </row>
    <row r="115" spans="1:3" x14ac:dyDescent="0.2">
      <c r="A115" t="s">
        <v>258</v>
      </c>
      <c r="B115" s="1">
        <v>140790.79999999999</v>
      </c>
      <c r="C115" s="1">
        <v>227529.2</v>
      </c>
    </row>
    <row r="116" spans="1:3" x14ac:dyDescent="0.2">
      <c r="A116" t="s">
        <v>259</v>
      </c>
      <c r="B116" s="1">
        <v>221565.79</v>
      </c>
      <c r="C116" s="1">
        <v>358068.05</v>
      </c>
    </row>
    <row r="117" spans="1:3" x14ac:dyDescent="0.2">
      <c r="B117" s="1">
        <f t="shared" ref="B117:C117" si="0">SUM(B6:B116)</f>
        <v>34007652.029999994</v>
      </c>
      <c r="C117" s="1">
        <f t="shared" si="0"/>
        <v>54959087.969999969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2"/>
  <sheetViews>
    <sheetView topLeftCell="A100" workbookViewId="0">
      <selection activeCell="D7" sqref="D7"/>
    </sheetView>
  </sheetViews>
  <sheetFormatPr defaultRowHeight="21" x14ac:dyDescent="0.35"/>
  <cols>
    <col min="1" max="1" width="19.7109375" style="229" bestFit="1" customWidth="1"/>
    <col min="2" max="2" width="13.140625" style="229" customWidth="1"/>
    <col min="3" max="3" width="12.42578125" style="230" bestFit="1" customWidth="1"/>
    <col min="4" max="4" width="18.5703125" style="229" customWidth="1"/>
    <col min="5" max="5" width="12.5703125" style="229" customWidth="1"/>
    <col min="6" max="16384" width="9.140625" style="231"/>
  </cols>
  <sheetData>
    <row r="1" spans="1:5" s="228" customFormat="1" x14ac:dyDescent="0.35">
      <c r="A1" s="226" t="s">
        <v>1294</v>
      </c>
      <c r="B1" s="226" t="s">
        <v>1295</v>
      </c>
      <c r="C1" s="227" t="s">
        <v>1296</v>
      </c>
      <c r="D1" s="226" t="s">
        <v>1297</v>
      </c>
      <c r="E1" s="226" t="s">
        <v>1298</v>
      </c>
    </row>
    <row r="2" spans="1:5" x14ac:dyDescent="0.35">
      <c r="A2" s="229" t="s">
        <v>1292</v>
      </c>
      <c r="B2" s="229" t="s">
        <v>146</v>
      </c>
      <c r="C2" s="230">
        <v>706597.46</v>
      </c>
      <c r="D2" s="229" t="s">
        <v>1299</v>
      </c>
    </row>
    <row r="3" spans="1:5" x14ac:dyDescent="0.35">
      <c r="A3" s="229" t="s">
        <v>1292</v>
      </c>
      <c r="B3" s="229" t="s">
        <v>147</v>
      </c>
      <c r="C3" s="230">
        <v>343393.52</v>
      </c>
      <c r="D3" s="229" t="s">
        <v>1299</v>
      </c>
    </row>
    <row r="4" spans="1:5" x14ac:dyDescent="0.35">
      <c r="A4" s="229" t="s">
        <v>1292</v>
      </c>
      <c r="B4" s="229" t="s">
        <v>148</v>
      </c>
      <c r="C4" s="230">
        <v>395395.18</v>
      </c>
      <c r="D4" s="229" t="s">
        <v>1299</v>
      </c>
    </row>
    <row r="5" spans="1:5" x14ac:dyDescent="0.35">
      <c r="A5" s="229" t="s">
        <v>1292</v>
      </c>
      <c r="B5" s="229" t="s">
        <v>149</v>
      </c>
      <c r="C5" s="230">
        <v>379259.62</v>
      </c>
      <c r="D5" s="229" t="s">
        <v>1299</v>
      </c>
    </row>
    <row r="6" spans="1:5" x14ac:dyDescent="0.35">
      <c r="A6" s="229" t="s">
        <v>1292</v>
      </c>
      <c r="B6" s="229" t="s">
        <v>150</v>
      </c>
      <c r="C6" s="230">
        <v>302191.31</v>
      </c>
      <c r="D6" s="229" t="s">
        <v>1299</v>
      </c>
    </row>
    <row r="7" spans="1:5" x14ac:dyDescent="0.35">
      <c r="A7" s="229" t="s">
        <v>1292</v>
      </c>
      <c r="B7" s="229" t="s">
        <v>151</v>
      </c>
      <c r="C7" s="230">
        <v>351099.35</v>
      </c>
      <c r="D7" s="229" t="s">
        <v>1299</v>
      </c>
    </row>
    <row r="8" spans="1:5" x14ac:dyDescent="0.35">
      <c r="A8" s="229" t="s">
        <v>1292</v>
      </c>
      <c r="B8" s="229" t="s">
        <v>152</v>
      </c>
      <c r="C8" s="230">
        <v>356420.28</v>
      </c>
      <c r="D8" s="229" t="s">
        <v>1299</v>
      </c>
    </row>
    <row r="9" spans="1:5" x14ac:dyDescent="0.35">
      <c r="A9" s="229" t="s">
        <v>1292</v>
      </c>
      <c r="B9" s="229" t="s">
        <v>154</v>
      </c>
      <c r="C9" s="230">
        <v>326717.83</v>
      </c>
      <c r="D9" s="229" t="s">
        <v>1299</v>
      </c>
    </row>
    <row r="10" spans="1:5" x14ac:dyDescent="0.35">
      <c r="A10" s="229" t="s">
        <v>1292</v>
      </c>
      <c r="B10" s="229" t="s">
        <v>155</v>
      </c>
      <c r="C10" s="230">
        <v>354912.69</v>
      </c>
      <c r="D10" s="229" t="s">
        <v>1299</v>
      </c>
    </row>
    <row r="11" spans="1:5" x14ac:dyDescent="0.35">
      <c r="A11" s="229" t="s">
        <v>1292</v>
      </c>
      <c r="B11" s="229" t="s">
        <v>156</v>
      </c>
      <c r="C11" s="230">
        <v>289652.64</v>
      </c>
      <c r="D11" s="229" t="s">
        <v>1299</v>
      </c>
    </row>
    <row r="12" spans="1:5" x14ac:dyDescent="0.35">
      <c r="A12" s="229" t="s">
        <v>1292</v>
      </c>
      <c r="B12" s="229" t="s">
        <v>157</v>
      </c>
      <c r="C12" s="230">
        <v>289561.45</v>
      </c>
      <c r="D12" s="229" t="s">
        <v>1299</v>
      </c>
    </row>
    <row r="13" spans="1:5" x14ac:dyDescent="0.35">
      <c r="A13" s="229" t="s">
        <v>1292</v>
      </c>
      <c r="B13" s="229" t="s">
        <v>158</v>
      </c>
      <c r="C13" s="230">
        <v>262438.45</v>
      </c>
      <c r="D13" s="229" t="s">
        <v>1299</v>
      </c>
    </row>
    <row r="14" spans="1:5" x14ac:dyDescent="0.35">
      <c r="A14" s="229" t="s">
        <v>1292</v>
      </c>
      <c r="B14" s="229" t="s">
        <v>159</v>
      </c>
      <c r="C14" s="230">
        <v>324772.93</v>
      </c>
      <c r="D14" s="229" t="s">
        <v>1299</v>
      </c>
    </row>
    <row r="15" spans="1:5" x14ac:dyDescent="0.35">
      <c r="A15" s="229" t="s">
        <v>1292</v>
      </c>
      <c r="B15" s="229" t="s">
        <v>160</v>
      </c>
      <c r="C15" s="230">
        <v>191523.19</v>
      </c>
      <c r="D15" s="229" t="s">
        <v>1299</v>
      </c>
    </row>
    <row r="16" spans="1:5" x14ac:dyDescent="0.35">
      <c r="A16" s="229" t="s">
        <v>1292</v>
      </c>
      <c r="B16" s="229" t="s">
        <v>161</v>
      </c>
      <c r="C16" s="230">
        <v>261551.63</v>
      </c>
      <c r="D16" s="229" t="s">
        <v>1299</v>
      </c>
    </row>
    <row r="17" spans="1:4" x14ac:dyDescent="0.35">
      <c r="A17" s="229" t="s">
        <v>1292</v>
      </c>
      <c r="B17" s="229" t="s">
        <v>162</v>
      </c>
      <c r="C17" s="230">
        <v>333690.09000000003</v>
      </c>
      <c r="D17" s="229" t="s">
        <v>1299</v>
      </c>
    </row>
    <row r="18" spans="1:4" x14ac:dyDescent="0.35">
      <c r="A18" s="229" t="s">
        <v>1292</v>
      </c>
      <c r="B18" s="229" t="s">
        <v>163</v>
      </c>
      <c r="C18" s="230">
        <v>287902.77</v>
      </c>
      <c r="D18" s="229" t="s">
        <v>1299</v>
      </c>
    </row>
    <row r="19" spans="1:4" x14ac:dyDescent="0.35">
      <c r="A19" s="229" t="s">
        <v>1292</v>
      </c>
      <c r="B19" s="229" t="s">
        <v>164</v>
      </c>
      <c r="C19" s="230">
        <v>331739.57</v>
      </c>
      <c r="D19" s="229" t="s">
        <v>1299</v>
      </c>
    </row>
    <row r="20" spans="1:4" x14ac:dyDescent="0.35">
      <c r="A20" s="229" t="s">
        <v>1292</v>
      </c>
      <c r="B20" s="229" t="s">
        <v>165</v>
      </c>
      <c r="C20" s="230">
        <v>255588.51</v>
      </c>
      <c r="D20" s="229" t="s">
        <v>1299</v>
      </c>
    </row>
    <row r="21" spans="1:4" x14ac:dyDescent="0.35">
      <c r="A21" s="229" t="s">
        <v>1292</v>
      </c>
      <c r="B21" s="229" t="s">
        <v>166</v>
      </c>
      <c r="C21" s="230">
        <v>319326.71999999997</v>
      </c>
      <c r="D21" s="229" t="s">
        <v>1299</v>
      </c>
    </row>
    <row r="22" spans="1:4" x14ac:dyDescent="0.35">
      <c r="A22" s="229" t="s">
        <v>1292</v>
      </c>
      <c r="B22" s="229" t="s">
        <v>167</v>
      </c>
      <c r="C22" s="230">
        <v>291978.83</v>
      </c>
      <c r="D22" s="229" t="s">
        <v>1299</v>
      </c>
    </row>
    <row r="23" spans="1:4" x14ac:dyDescent="0.35">
      <c r="A23" s="229" t="s">
        <v>1292</v>
      </c>
      <c r="B23" s="229" t="s">
        <v>168</v>
      </c>
      <c r="C23" s="230">
        <v>40488.06</v>
      </c>
      <c r="D23" s="229" t="s">
        <v>1299</v>
      </c>
    </row>
    <row r="24" spans="1:4" x14ac:dyDescent="0.35">
      <c r="A24" s="229" t="s">
        <v>1292</v>
      </c>
      <c r="B24" s="229" t="s">
        <v>169</v>
      </c>
      <c r="C24" s="230">
        <v>230327.32</v>
      </c>
      <c r="D24" s="229" t="s">
        <v>1299</v>
      </c>
    </row>
    <row r="25" spans="1:4" x14ac:dyDescent="0.35">
      <c r="A25" s="229" t="s">
        <v>1292</v>
      </c>
      <c r="B25" s="229" t="s">
        <v>170</v>
      </c>
      <c r="C25" s="230">
        <v>179229.99</v>
      </c>
      <c r="D25" s="229" t="s">
        <v>1299</v>
      </c>
    </row>
    <row r="26" spans="1:4" x14ac:dyDescent="0.35">
      <c r="A26" s="229" t="s">
        <v>1292</v>
      </c>
      <c r="B26" s="229" t="s">
        <v>171</v>
      </c>
      <c r="C26" s="230">
        <v>611162</v>
      </c>
      <c r="D26" s="229" t="s">
        <v>1299</v>
      </c>
    </row>
    <row r="27" spans="1:4" x14ac:dyDescent="0.35">
      <c r="A27" s="229" t="s">
        <v>1292</v>
      </c>
      <c r="B27" s="229" t="s">
        <v>172</v>
      </c>
      <c r="C27" s="230">
        <v>535568.51</v>
      </c>
      <c r="D27" s="229" t="s">
        <v>1299</v>
      </c>
    </row>
    <row r="28" spans="1:4" x14ac:dyDescent="0.35">
      <c r="A28" s="229" t="s">
        <v>1292</v>
      </c>
      <c r="B28" s="229" t="s">
        <v>173</v>
      </c>
      <c r="C28" s="230">
        <v>409945.87</v>
      </c>
      <c r="D28" s="229" t="s">
        <v>1299</v>
      </c>
    </row>
    <row r="29" spans="1:4" x14ac:dyDescent="0.35">
      <c r="A29" s="229" t="s">
        <v>1292</v>
      </c>
      <c r="B29" s="229" t="s">
        <v>174</v>
      </c>
      <c r="C29" s="230">
        <v>268249.71999999997</v>
      </c>
      <c r="D29" s="229" t="s">
        <v>1299</v>
      </c>
    </row>
    <row r="30" spans="1:4" x14ac:dyDescent="0.35">
      <c r="A30" s="229" t="s">
        <v>1292</v>
      </c>
      <c r="B30" s="229" t="s">
        <v>175</v>
      </c>
      <c r="C30" s="230">
        <v>359028.51</v>
      </c>
      <c r="D30" s="229" t="s">
        <v>1299</v>
      </c>
    </row>
    <row r="31" spans="1:4" x14ac:dyDescent="0.35">
      <c r="A31" s="229" t="s">
        <v>1292</v>
      </c>
      <c r="B31" s="229" t="s">
        <v>176</v>
      </c>
      <c r="C31" s="230">
        <v>288130.53000000003</v>
      </c>
      <c r="D31" s="229" t="s">
        <v>1299</v>
      </c>
    </row>
    <row r="32" spans="1:4" x14ac:dyDescent="0.35">
      <c r="A32" s="229" t="s">
        <v>1292</v>
      </c>
      <c r="B32" s="229" t="s">
        <v>177</v>
      </c>
      <c r="C32" s="230">
        <v>432633.12</v>
      </c>
      <c r="D32" s="229" t="s">
        <v>1299</v>
      </c>
    </row>
    <row r="33" spans="1:4" x14ac:dyDescent="0.35">
      <c r="A33" s="229" t="s">
        <v>1292</v>
      </c>
      <c r="B33" s="229" t="s">
        <v>178</v>
      </c>
      <c r="C33" s="230">
        <v>299464.53999999998</v>
      </c>
      <c r="D33" s="229" t="s">
        <v>1299</v>
      </c>
    </row>
    <row r="34" spans="1:4" x14ac:dyDescent="0.35">
      <c r="A34" s="229" t="s">
        <v>1292</v>
      </c>
      <c r="B34" s="229" t="s">
        <v>179</v>
      </c>
      <c r="C34" s="230">
        <v>395305.16</v>
      </c>
      <c r="D34" s="229" t="s">
        <v>1299</v>
      </c>
    </row>
    <row r="35" spans="1:4" x14ac:dyDescent="0.35">
      <c r="A35" s="229" t="s">
        <v>1292</v>
      </c>
      <c r="B35" s="229" t="s">
        <v>180</v>
      </c>
      <c r="C35" s="230">
        <v>329354.17</v>
      </c>
      <c r="D35" s="229" t="s">
        <v>1299</v>
      </c>
    </row>
    <row r="36" spans="1:4" x14ac:dyDescent="0.35">
      <c r="A36" s="229" t="s">
        <v>1292</v>
      </c>
      <c r="B36" s="229" t="s">
        <v>181</v>
      </c>
      <c r="C36" s="230">
        <v>349897.9</v>
      </c>
      <c r="D36" s="229" t="s">
        <v>1299</v>
      </c>
    </row>
    <row r="37" spans="1:4" x14ac:dyDescent="0.35">
      <c r="A37" s="229" t="s">
        <v>1292</v>
      </c>
      <c r="B37" s="229" t="s">
        <v>182</v>
      </c>
      <c r="C37" s="230">
        <v>344117.91</v>
      </c>
      <c r="D37" s="229" t="s">
        <v>1299</v>
      </c>
    </row>
    <row r="38" spans="1:4" x14ac:dyDescent="0.35">
      <c r="A38" s="229" t="s">
        <v>1292</v>
      </c>
      <c r="B38" s="229" t="s">
        <v>183</v>
      </c>
      <c r="C38" s="230">
        <v>287391.82</v>
      </c>
      <c r="D38" s="229" t="s">
        <v>1299</v>
      </c>
    </row>
    <row r="39" spans="1:4" x14ac:dyDescent="0.35">
      <c r="A39" s="229" t="s">
        <v>1292</v>
      </c>
      <c r="B39" s="229" t="s">
        <v>184</v>
      </c>
      <c r="C39" s="230">
        <v>300082.56</v>
      </c>
      <c r="D39" s="229" t="s">
        <v>1299</v>
      </c>
    </row>
    <row r="40" spans="1:4" x14ac:dyDescent="0.35">
      <c r="A40" s="229" t="s">
        <v>1292</v>
      </c>
      <c r="B40" s="229" t="s">
        <v>185</v>
      </c>
      <c r="C40" s="230">
        <v>135102.9</v>
      </c>
      <c r="D40" s="229" t="s">
        <v>1299</v>
      </c>
    </row>
    <row r="41" spans="1:4" x14ac:dyDescent="0.35">
      <c r="A41" s="229" t="s">
        <v>1292</v>
      </c>
      <c r="B41" s="229" t="s">
        <v>186</v>
      </c>
      <c r="C41" s="230">
        <v>97336.47</v>
      </c>
      <c r="D41" s="229" t="s">
        <v>1299</v>
      </c>
    </row>
    <row r="42" spans="1:4" x14ac:dyDescent="0.35">
      <c r="A42" s="229" t="s">
        <v>1292</v>
      </c>
      <c r="B42" s="229" t="s">
        <v>187</v>
      </c>
      <c r="C42" s="230">
        <v>133849.12</v>
      </c>
      <c r="D42" s="229" t="s">
        <v>1299</v>
      </c>
    </row>
    <row r="43" spans="1:4" x14ac:dyDescent="0.35">
      <c r="A43" s="229" t="s">
        <v>1292</v>
      </c>
      <c r="B43" s="229" t="s">
        <v>188</v>
      </c>
      <c r="C43" s="230">
        <v>327540.05</v>
      </c>
      <c r="D43" s="229" t="s">
        <v>1299</v>
      </c>
    </row>
    <row r="44" spans="1:4" x14ac:dyDescent="0.35">
      <c r="A44" s="229" t="s">
        <v>1292</v>
      </c>
      <c r="B44" s="229" t="s">
        <v>189</v>
      </c>
      <c r="C44" s="230">
        <v>264579.06</v>
      </c>
      <c r="D44" s="229" t="s">
        <v>1299</v>
      </c>
    </row>
    <row r="45" spans="1:4" x14ac:dyDescent="0.35">
      <c r="A45" s="229" t="s">
        <v>1292</v>
      </c>
      <c r="B45" s="229" t="s">
        <v>190</v>
      </c>
      <c r="C45" s="230">
        <v>246157.72</v>
      </c>
      <c r="D45" s="229" t="s">
        <v>1299</v>
      </c>
    </row>
    <row r="46" spans="1:4" x14ac:dyDescent="0.35">
      <c r="A46" s="229" t="s">
        <v>1292</v>
      </c>
      <c r="B46" s="229" t="s">
        <v>191</v>
      </c>
      <c r="C46" s="230">
        <v>246720.28</v>
      </c>
      <c r="D46" s="229" t="s">
        <v>1299</v>
      </c>
    </row>
    <row r="47" spans="1:4" x14ac:dyDescent="0.35">
      <c r="A47" s="229" t="s">
        <v>1292</v>
      </c>
      <c r="B47" s="229" t="s">
        <v>192</v>
      </c>
      <c r="C47" s="230">
        <v>247240.14</v>
      </c>
      <c r="D47" s="229" t="s">
        <v>1299</v>
      </c>
    </row>
    <row r="48" spans="1:4" x14ac:dyDescent="0.35">
      <c r="A48" s="229" t="s">
        <v>1292</v>
      </c>
      <c r="B48" s="229" t="s">
        <v>193</v>
      </c>
      <c r="C48" s="230">
        <v>263313.75</v>
      </c>
      <c r="D48" s="229" t="s">
        <v>1299</v>
      </c>
    </row>
    <row r="49" spans="1:4" x14ac:dyDescent="0.35">
      <c r="A49" s="229" t="s">
        <v>1292</v>
      </c>
      <c r="B49" s="229" t="s">
        <v>195</v>
      </c>
      <c r="C49" s="230">
        <v>233754.32</v>
      </c>
      <c r="D49" s="229" t="s">
        <v>1299</v>
      </c>
    </row>
    <row r="50" spans="1:4" x14ac:dyDescent="0.35">
      <c r="A50" s="229" t="s">
        <v>1292</v>
      </c>
      <c r="B50" s="229" t="s">
        <v>197</v>
      </c>
      <c r="C50" s="230">
        <v>83758.899999999994</v>
      </c>
      <c r="D50" s="229" t="s">
        <v>1299</v>
      </c>
    </row>
    <row r="51" spans="1:4" x14ac:dyDescent="0.35">
      <c r="A51" s="229" t="s">
        <v>1292</v>
      </c>
      <c r="B51" s="229" t="s">
        <v>198</v>
      </c>
      <c r="C51" s="230">
        <v>195590.35</v>
      </c>
      <c r="D51" s="229" t="s">
        <v>1299</v>
      </c>
    </row>
    <row r="52" spans="1:4" x14ac:dyDescent="0.35">
      <c r="A52" s="229" t="s">
        <v>1292</v>
      </c>
      <c r="B52" s="229" t="s">
        <v>199</v>
      </c>
      <c r="C52" s="230">
        <v>479874.46</v>
      </c>
      <c r="D52" s="229" t="s">
        <v>1299</v>
      </c>
    </row>
    <row r="53" spans="1:4" x14ac:dyDescent="0.35">
      <c r="A53" s="229" t="s">
        <v>1292</v>
      </c>
      <c r="B53" s="229" t="s">
        <v>200</v>
      </c>
      <c r="C53" s="230">
        <v>318049.12</v>
      </c>
      <c r="D53" s="229" t="s">
        <v>1299</v>
      </c>
    </row>
    <row r="54" spans="1:4" x14ac:dyDescent="0.35">
      <c r="A54" s="229" t="s">
        <v>1292</v>
      </c>
      <c r="B54" s="229" t="s">
        <v>201</v>
      </c>
      <c r="C54" s="230">
        <v>321856.5</v>
      </c>
      <c r="D54" s="229" t="s">
        <v>1299</v>
      </c>
    </row>
    <row r="55" spans="1:4" x14ac:dyDescent="0.35">
      <c r="A55" s="229" t="s">
        <v>1292</v>
      </c>
      <c r="B55" s="229" t="s">
        <v>202</v>
      </c>
      <c r="C55" s="230">
        <v>308058.87</v>
      </c>
      <c r="D55" s="229" t="s">
        <v>1299</v>
      </c>
    </row>
    <row r="56" spans="1:4" x14ac:dyDescent="0.35">
      <c r="A56" s="229" t="s">
        <v>1292</v>
      </c>
      <c r="B56" s="229" t="s">
        <v>203</v>
      </c>
      <c r="C56" s="230">
        <v>288712.82</v>
      </c>
      <c r="D56" s="229" t="s">
        <v>1299</v>
      </c>
    </row>
    <row r="57" spans="1:4" x14ac:dyDescent="0.35">
      <c r="A57" s="229" t="s">
        <v>1292</v>
      </c>
      <c r="B57" s="229" t="s">
        <v>204</v>
      </c>
      <c r="C57" s="230">
        <v>269289.14</v>
      </c>
      <c r="D57" s="229" t="s">
        <v>1299</v>
      </c>
    </row>
    <row r="58" spans="1:4" x14ac:dyDescent="0.35">
      <c r="A58" s="229" t="s">
        <v>1292</v>
      </c>
      <c r="B58" s="229" t="s">
        <v>205</v>
      </c>
      <c r="C58" s="230">
        <v>337157.08</v>
      </c>
      <c r="D58" s="229" t="s">
        <v>1299</v>
      </c>
    </row>
    <row r="59" spans="1:4" x14ac:dyDescent="0.35">
      <c r="A59" s="229" t="s">
        <v>1292</v>
      </c>
      <c r="B59" s="229" t="s">
        <v>206</v>
      </c>
      <c r="C59" s="230">
        <v>284513.78999999998</v>
      </c>
      <c r="D59" s="229" t="s">
        <v>1299</v>
      </c>
    </row>
    <row r="60" spans="1:4" x14ac:dyDescent="0.35">
      <c r="A60" s="229" t="s">
        <v>1292</v>
      </c>
      <c r="B60" s="229" t="s">
        <v>207</v>
      </c>
      <c r="C60" s="230">
        <v>266974.87</v>
      </c>
      <c r="D60" s="229" t="s">
        <v>1299</v>
      </c>
    </row>
    <row r="61" spans="1:4" x14ac:dyDescent="0.35">
      <c r="A61" s="229" t="s">
        <v>1292</v>
      </c>
      <c r="B61" s="229" t="s">
        <v>208</v>
      </c>
      <c r="C61" s="230">
        <v>307830.63</v>
      </c>
      <c r="D61" s="229" t="s">
        <v>1299</v>
      </c>
    </row>
    <row r="62" spans="1:4" x14ac:dyDescent="0.35">
      <c r="A62" s="229" t="s">
        <v>1292</v>
      </c>
      <c r="B62" s="229" t="s">
        <v>209</v>
      </c>
      <c r="C62" s="230">
        <v>272331.15999999997</v>
      </c>
      <c r="D62" s="229" t="s">
        <v>1299</v>
      </c>
    </row>
    <row r="63" spans="1:4" x14ac:dyDescent="0.35">
      <c r="A63" s="229" t="s">
        <v>1292</v>
      </c>
      <c r="B63" s="229" t="s">
        <v>210</v>
      </c>
      <c r="C63" s="230">
        <v>308483.23</v>
      </c>
      <c r="D63" s="229" t="s">
        <v>1299</v>
      </c>
    </row>
    <row r="64" spans="1:4" x14ac:dyDescent="0.35">
      <c r="A64" s="229" t="s">
        <v>1292</v>
      </c>
      <c r="B64" s="229" t="s">
        <v>211</v>
      </c>
      <c r="C64" s="230">
        <v>283891.09000000003</v>
      </c>
      <c r="D64" s="229" t="s">
        <v>1299</v>
      </c>
    </row>
    <row r="65" spans="1:4" x14ac:dyDescent="0.35">
      <c r="A65" s="229" t="s">
        <v>1292</v>
      </c>
      <c r="B65" s="229" t="s">
        <v>212</v>
      </c>
      <c r="C65" s="230">
        <v>265603.33</v>
      </c>
      <c r="D65" s="229" t="s">
        <v>1299</v>
      </c>
    </row>
    <row r="66" spans="1:4" x14ac:dyDescent="0.35">
      <c r="A66" s="229" t="s">
        <v>1292</v>
      </c>
      <c r="B66" s="229" t="s">
        <v>213</v>
      </c>
      <c r="C66" s="230">
        <v>320587.67</v>
      </c>
      <c r="D66" s="229" t="s">
        <v>1299</v>
      </c>
    </row>
    <row r="67" spans="1:4" x14ac:dyDescent="0.35">
      <c r="A67" s="229" t="s">
        <v>1292</v>
      </c>
      <c r="B67" s="229" t="s">
        <v>214</v>
      </c>
      <c r="C67" s="230">
        <v>178129.11</v>
      </c>
      <c r="D67" s="229" t="s">
        <v>1299</v>
      </c>
    </row>
    <row r="68" spans="1:4" x14ac:dyDescent="0.35">
      <c r="A68" s="229" t="s">
        <v>1292</v>
      </c>
      <c r="B68" s="229" t="s">
        <v>215</v>
      </c>
      <c r="C68" s="230">
        <v>281910.83</v>
      </c>
      <c r="D68" s="229" t="s">
        <v>1299</v>
      </c>
    </row>
    <row r="69" spans="1:4" x14ac:dyDescent="0.35">
      <c r="A69" s="229" t="s">
        <v>1292</v>
      </c>
      <c r="B69" s="229" t="s">
        <v>216</v>
      </c>
      <c r="C69" s="230">
        <v>343371.67</v>
      </c>
      <c r="D69" s="229" t="s">
        <v>1299</v>
      </c>
    </row>
    <row r="70" spans="1:4" x14ac:dyDescent="0.35">
      <c r="A70" s="229" t="s">
        <v>1292</v>
      </c>
      <c r="B70" s="229" t="s">
        <v>217</v>
      </c>
      <c r="C70" s="230">
        <v>379071.05</v>
      </c>
      <c r="D70" s="229" t="s">
        <v>1299</v>
      </c>
    </row>
    <row r="71" spans="1:4" x14ac:dyDescent="0.35">
      <c r="A71" s="229" t="s">
        <v>1292</v>
      </c>
      <c r="B71" s="229" t="s">
        <v>218</v>
      </c>
      <c r="C71" s="230">
        <v>386691.36</v>
      </c>
      <c r="D71" s="229" t="s">
        <v>1299</v>
      </c>
    </row>
    <row r="72" spans="1:4" x14ac:dyDescent="0.35">
      <c r="A72" s="229" t="s">
        <v>1292</v>
      </c>
      <c r="B72" s="229" t="s">
        <v>219</v>
      </c>
      <c r="C72" s="230">
        <v>382540.45</v>
      </c>
      <c r="D72" s="229" t="s">
        <v>1299</v>
      </c>
    </row>
    <row r="73" spans="1:4" x14ac:dyDescent="0.35">
      <c r="A73" s="229" t="s">
        <v>1292</v>
      </c>
      <c r="B73" s="229" t="s">
        <v>220</v>
      </c>
      <c r="C73" s="230">
        <v>390629.86</v>
      </c>
      <c r="D73" s="229" t="s">
        <v>1299</v>
      </c>
    </row>
    <row r="74" spans="1:4" x14ac:dyDescent="0.35">
      <c r="A74" s="229" t="s">
        <v>1292</v>
      </c>
      <c r="B74" s="229" t="s">
        <v>221</v>
      </c>
      <c r="C74" s="230">
        <v>327839.43</v>
      </c>
      <c r="D74" s="229" t="s">
        <v>1299</v>
      </c>
    </row>
    <row r="75" spans="1:4" x14ac:dyDescent="0.35">
      <c r="A75" s="229" t="s">
        <v>1292</v>
      </c>
      <c r="B75" s="229" t="s">
        <v>222</v>
      </c>
      <c r="C75" s="230">
        <v>392334.17</v>
      </c>
      <c r="D75" s="229" t="s">
        <v>1299</v>
      </c>
    </row>
    <row r="76" spans="1:4" x14ac:dyDescent="0.35">
      <c r="A76" s="229" t="s">
        <v>1292</v>
      </c>
      <c r="B76" s="229" t="s">
        <v>223</v>
      </c>
      <c r="C76" s="230">
        <v>325000.06</v>
      </c>
      <c r="D76" s="229" t="s">
        <v>1299</v>
      </c>
    </row>
    <row r="77" spans="1:4" x14ac:dyDescent="0.35">
      <c r="A77" s="229" t="s">
        <v>1292</v>
      </c>
      <c r="B77" s="229" t="s">
        <v>224</v>
      </c>
      <c r="C77" s="230">
        <v>292202.82</v>
      </c>
      <c r="D77" s="229" t="s">
        <v>1299</v>
      </c>
    </row>
    <row r="78" spans="1:4" x14ac:dyDescent="0.35">
      <c r="A78" s="229" t="s">
        <v>1292</v>
      </c>
      <c r="B78" s="229" t="s">
        <v>225</v>
      </c>
      <c r="C78" s="230">
        <v>274031.39</v>
      </c>
      <c r="D78" s="229" t="s">
        <v>1299</v>
      </c>
    </row>
    <row r="79" spans="1:4" x14ac:dyDescent="0.35">
      <c r="A79" s="229" t="s">
        <v>1292</v>
      </c>
      <c r="B79" s="229" t="s">
        <v>226</v>
      </c>
      <c r="C79" s="230">
        <v>330182.40000000002</v>
      </c>
      <c r="D79" s="229" t="s">
        <v>1299</v>
      </c>
    </row>
    <row r="80" spans="1:4" x14ac:dyDescent="0.35">
      <c r="A80" s="229" t="s">
        <v>1292</v>
      </c>
      <c r="B80" s="229" t="s">
        <v>227</v>
      </c>
      <c r="C80" s="230">
        <v>349394.83</v>
      </c>
      <c r="D80" s="229" t="s">
        <v>1299</v>
      </c>
    </row>
    <row r="81" spans="1:4" x14ac:dyDescent="0.35">
      <c r="A81" s="229" t="s">
        <v>1292</v>
      </c>
      <c r="B81" s="229" t="s">
        <v>228</v>
      </c>
      <c r="C81" s="230">
        <v>307261.99</v>
      </c>
      <c r="D81" s="229" t="s">
        <v>1299</v>
      </c>
    </row>
    <row r="82" spans="1:4" x14ac:dyDescent="0.35">
      <c r="A82" s="229" t="s">
        <v>1292</v>
      </c>
      <c r="B82" s="229" t="s">
        <v>229</v>
      </c>
      <c r="C82" s="230">
        <v>308009.73</v>
      </c>
      <c r="D82" s="229" t="s">
        <v>1299</v>
      </c>
    </row>
    <row r="83" spans="1:4" x14ac:dyDescent="0.35">
      <c r="A83" s="229" t="s">
        <v>1292</v>
      </c>
      <c r="B83" s="229" t="s">
        <v>230</v>
      </c>
      <c r="C83" s="230">
        <v>341310.12</v>
      </c>
      <c r="D83" s="229" t="s">
        <v>1299</v>
      </c>
    </row>
    <row r="84" spans="1:4" x14ac:dyDescent="0.35">
      <c r="A84" s="229" t="s">
        <v>1292</v>
      </c>
      <c r="B84" s="229" t="s">
        <v>231</v>
      </c>
      <c r="C84" s="230">
        <v>334838.27</v>
      </c>
      <c r="D84" s="229" t="s">
        <v>1299</v>
      </c>
    </row>
    <row r="85" spans="1:4" x14ac:dyDescent="0.35">
      <c r="A85" s="229" t="s">
        <v>1292</v>
      </c>
      <c r="B85" s="229" t="s">
        <v>232</v>
      </c>
      <c r="C85" s="230">
        <v>230520.79</v>
      </c>
      <c r="D85" s="229" t="s">
        <v>1299</v>
      </c>
    </row>
    <row r="86" spans="1:4" x14ac:dyDescent="0.35">
      <c r="A86" s="229" t="s">
        <v>1292</v>
      </c>
      <c r="B86" s="229" t="s">
        <v>233</v>
      </c>
      <c r="C86" s="230">
        <v>220529</v>
      </c>
      <c r="D86" s="229" t="s">
        <v>1299</v>
      </c>
    </row>
    <row r="87" spans="1:4" x14ac:dyDescent="0.35">
      <c r="A87" s="229" t="s">
        <v>1292</v>
      </c>
      <c r="B87" s="229" t="s">
        <v>234</v>
      </c>
      <c r="C87" s="230">
        <v>9724.4699999999993</v>
      </c>
      <c r="D87" s="229" t="s">
        <v>1299</v>
      </c>
    </row>
    <row r="88" spans="1:4" x14ac:dyDescent="0.35">
      <c r="A88" s="229" t="s">
        <v>1292</v>
      </c>
      <c r="B88" s="229" t="s">
        <v>235</v>
      </c>
      <c r="C88" s="230">
        <v>416104.62</v>
      </c>
      <c r="D88" s="229" t="s">
        <v>1299</v>
      </c>
    </row>
    <row r="89" spans="1:4" x14ac:dyDescent="0.35">
      <c r="A89" s="229" t="s">
        <v>1292</v>
      </c>
      <c r="B89" s="229" t="s">
        <v>236</v>
      </c>
      <c r="C89" s="230">
        <v>376690.85</v>
      </c>
      <c r="D89" s="229" t="s">
        <v>1299</v>
      </c>
    </row>
    <row r="90" spans="1:4" x14ac:dyDescent="0.35">
      <c r="A90" s="229" t="s">
        <v>1292</v>
      </c>
      <c r="B90" s="229" t="s">
        <v>237</v>
      </c>
      <c r="C90" s="230">
        <v>345678.1</v>
      </c>
      <c r="D90" s="229" t="s">
        <v>1299</v>
      </c>
    </row>
    <row r="91" spans="1:4" x14ac:dyDescent="0.35">
      <c r="A91" s="229" t="s">
        <v>1292</v>
      </c>
      <c r="B91" s="229" t="s">
        <v>238</v>
      </c>
      <c r="C91" s="230">
        <v>347437.17</v>
      </c>
      <c r="D91" s="229" t="s">
        <v>1299</v>
      </c>
    </row>
    <row r="92" spans="1:4" x14ac:dyDescent="0.35">
      <c r="A92" s="229" t="s">
        <v>1292</v>
      </c>
      <c r="B92" s="229" t="s">
        <v>239</v>
      </c>
      <c r="C92" s="230">
        <v>329951.65999999997</v>
      </c>
      <c r="D92" s="229" t="s">
        <v>1299</v>
      </c>
    </row>
    <row r="93" spans="1:4" x14ac:dyDescent="0.35">
      <c r="A93" s="229" t="s">
        <v>1292</v>
      </c>
      <c r="B93" s="229" t="s">
        <v>240</v>
      </c>
      <c r="C93" s="230">
        <v>272022.73</v>
      </c>
      <c r="D93" s="229" t="s">
        <v>1299</v>
      </c>
    </row>
    <row r="94" spans="1:4" x14ac:dyDescent="0.35">
      <c r="A94" s="229" t="s">
        <v>1292</v>
      </c>
      <c r="B94" s="229" t="s">
        <v>241</v>
      </c>
      <c r="C94" s="230">
        <v>494293.24</v>
      </c>
      <c r="D94" s="229" t="s">
        <v>1299</v>
      </c>
    </row>
    <row r="95" spans="1:4" x14ac:dyDescent="0.35">
      <c r="A95" s="229" t="s">
        <v>1292</v>
      </c>
      <c r="B95" s="229" t="s">
        <v>242</v>
      </c>
      <c r="C95" s="230">
        <v>404627.15</v>
      </c>
      <c r="D95" s="229" t="s">
        <v>1299</v>
      </c>
    </row>
    <row r="96" spans="1:4" x14ac:dyDescent="0.35">
      <c r="A96" s="229" t="s">
        <v>1292</v>
      </c>
      <c r="B96" s="229" t="s">
        <v>243</v>
      </c>
      <c r="C96" s="230">
        <v>398442.32</v>
      </c>
      <c r="D96" s="229" t="s">
        <v>1299</v>
      </c>
    </row>
    <row r="97" spans="1:4" x14ac:dyDescent="0.35">
      <c r="A97" s="229" t="s">
        <v>1292</v>
      </c>
      <c r="B97" s="229" t="s">
        <v>244</v>
      </c>
      <c r="C97" s="230">
        <v>316521</v>
      </c>
      <c r="D97" s="229" t="s">
        <v>1299</v>
      </c>
    </row>
    <row r="98" spans="1:4" x14ac:dyDescent="0.35">
      <c r="A98" s="229" t="s">
        <v>1292</v>
      </c>
      <c r="B98" s="229" t="s">
        <v>245</v>
      </c>
      <c r="C98" s="230">
        <v>339812.48</v>
      </c>
      <c r="D98" s="229" t="s">
        <v>1299</v>
      </c>
    </row>
    <row r="99" spans="1:4" x14ac:dyDescent="0.35">
      <c r="A99" s="229" t="s">
        <v>1292</v>
      </c>
      <c r="B99" s="229" t="s">
        <v>246</v>
      </c>
      <c r="C99" s="230">
        <v>305525.82</v>
      </c>
      <c r="D99" s="229" t="s">
        <v>1299</v>
      </c>
    </row>
    <row r="100" spans="1:4" x14ac:dyDescent="0.35">
      <c r="A100" s="229" t="s">
        <v>1292</v>
      </c>
      <c r="B100" s="229" t="s">
        <v>247</v>
      </c>
      <c r="C100" s="230">
        <v>286235.15999999997</v>
      </c>
      <c r="D100" s="229" t="s">
        <v>1299</v>
      </c>
    </row>
    <row r="101" spans="1:4" x14ac:dyDescent="0.35">
      <c r="A101" s="229" t="s">
        <v>1292</v>
      </c>
      <c r="B101" s="229" t="s">
        <v>248</v>
      </c>
      <c r="C101" s="230">
        <v>170759.3</v>
      </c>
      <c r="D101" s="229" t="s">
        <v>1299</v>
      </c>
    </row>
    <row r="102" spans="1:4" x14ac:dyDescent="0.35">
      <c r="A102" s="229" t="s">
        <v>1292</v>
      </c>
      <c r="B102" s="229" t="s">
        <v>249</v>
      </c>
      <c r="C102" s="230">
        <v>248830.31</v>
      </c>
      <c r="D102" s="229" t="s">
        <v>1299</v>
      </c>
    </row>
    <row r="103" spans="1:4" x14ac:dyDescent="0.35">
      <c r="A103" s="229" t="s">
        <v>1292</v>
      </c>
      <c r="B103" s="229" t="s">
        <v>250</v>
      </c>
      <c r="C103" s="230">
        <v>317709.87</v>
      </c>
      <c r="D103" s="229" t="s">
        <v>1299</v>
      </c>
    </row>
    <row r="104" spans="1:4" x14ac:dyDescent="0.35">
      <c r="A104" s="229" t="s">
        <v>1292</v>
      </c>
      <c r="B104" s="229" t="s">
        <v>251</v>
      </c>
      <c r="C104" s="230">
        <v>373842.7</v>
      </c>
      <c r="D104" s="229" t="s">
        <v>1299</v>
      </c>
    </row>
    <row r="105" spans="1:4" x14ac:dyDescent="0.35">
      <c r="A105" s="229" t="s">
        <v>1292</v>
      </c>
      <c r="B105" s="229" t="s">
        <v>252</v>
      </c>
      <c r="C105" s="230">
        <v>294844.38</v>
      </c>
      <c r="D105" s="229" t="s">
        <v>1299</v>
      </c>
    </row>
    <row r="106" spans="1:4" x14ac:dyDescent="0.35">
      <c r="A106" s="229" t="s">
        <v>1292</v>
      </c>
      <c r="B106" s="229" t="s">
        <v>253</v>
      </c>
      <c r="C106" s="230">
        <v>254683.75</v>
      </c>
      <c r="D106" s="229" t="s">
        <v>1299</v>
      </c>
    </row>
    <row r="107" spans="1:4" x14ac:dyDescent="0.35">
      <c r="A107" s="229" t="s">
        <v>1292</v>
      </c>
      <c r="B107" s="229" t="s">
        <v>254</v>
      </c>
      <c r="C107" s="230">
        <v>397465.39</v>
      </c>
      <c r="D107" s="229" t="s">
        <v>1299</v>
      </c>
    </row>
    <row r="108" spans="1:4" x14ac:dyDescent="0.35">
      <c r="A108" s="229" t="s">
        <v>1292</v>
      </c>
      <c r="B108" s="229" t="s">
        <v>255</v>
      </c>
      <c r="C108" s="230">
        <v>280617.01</v>
      </c>
      <c r="D108" s="229" t="s">
        <v>1299</v>
      </c>
    </row>
    <row r="109" spans="1:4" x14ac:dyDescent="0.35">
      <c r="A109" s="229" t="s">
        <v>1292</v>
      </c>
      <c r="B109" s="229" t="s">
        <v>256</v>
      </c>
      <c r="C109" s="230">
        <v>285354.71000000002</v>
      </c>
      <c r="D109" s="229" t="s">
        <v>1299</v>
      </c>
    </row>
    <row r="110" spans="1:4" x14ac:dyDescent="0.35">
      <c r="A110" s="229" t="s">
        <v>1292</v>
      </c>
      <c r="B110" s="229" t="s">
        <v>257</v>
      </c>
      <c r="C110" s="230">
        <v>278073.39</v>
      </c>
      <c r="D110" s="229" t="s">
        <v>1299</v>
      </c>
    </row>
    <row r="111" spans="1:4" x14ac:dyDescent="0.35">
      <c r="A111" s="229" t="s">
        <v>1292</v>
      </c>
      <c r="B111" s="229" t="s">
        <v>258</v>
      </c>
      <c r="C111" s="230">
        <v>140790.79999999999</v>
      </c>
      <c r="D111" s="229" t="s">
        <v>1299</v>
      </c>
    </row>
    <row r="112" spans="1:4" x14ac:dyDescent="0.35">
      <c r="A112" s="229" t="s">
        <v>1292</v>
      </c>
      <c r="B112" s="229" t="s">
        <v>259</v>
      </c>
      <c r="C112" s="230">
        <v>221565.79</v>
      </c>
      <c r="D112" s="229" t="s">
        <v>1299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12"/>
  <sheetViews>
    <sheetView workbookViewId="0">
      <selection activeCell="H9" sqref="H9"/>
    </sheetView>
  </sheetViews>
  <sheetFormatPr defaultRowHeight="21" x14ac:dyDescent="0.35"/>
  <cols>
    <col min="1" max="1" width="17.7109375" style="229" bestFit="1" customWidth="1"/>
    <col min="2" max="2" width="13.140625" style="229" customWidth="1"/>
    <col min="3" max="3" width="12.42578125" style="230" bestFit="1" customWidth="1"/>
    <col min="4" max="4" width="17.5703125" style="229" bestFit="1" customWidth="1"/>
    <col min="5" max="5" width="9.28515625" style="229" bestFit="1" customWidth="1"/>
    <col min="6" max="16384" width="9.140625" style="231"/>
  </cols>
  <sheetData>
    <row r="1" spans="1:5" s="228" customFormat="1" x14ac:dyDescent="0.35">
      <c r="A1" s="226" t="s">
        <v>1294</v>
      </c>
      <c r="B1" s="226" t="s">
        <v>1295</v>
      </c>
      <c r="C1" s="227" t="s">
        <v>1296</v>
      </c>
      <c r="D1" s="226" t="s">
        <v>1297</v>
      </c>
      <c r="E1" s="226" t="s">
        <v>1298</v>
      </c>
    </row>
    <row r="2" spans="1:5" x14ac:dyDescent="0.35">
      <c r="A2" t="s">
        <v>1293</v>
      </c>
      <c r="B2" s="229" t="s">
        <v>146</v>
      </c>
      <c r="C2" s="230">
        <v>1141918.07</v>
      </c>
      <c r="D2" s="229" t="s">
        <v>1299</v>
      </c>
      <c r="E2" s="231"/>
    </row>
    <row r="3" spans="1:5" x14ac:dyDescent="0.35">
      <c r="A3" t="s">
        <v>1293</v>
      </c>
      <c r="B3" s="229" t="s">
        <v>147</v>
      </c>
      <c r="C3" s="230">
        <v>554951.42000000004</v>
      </c>
      <c r="D3" s="229" t="s">
        <v>1299</v>
      </c>
      <c r="E3" s="231"/>
    </row>
    <row r="4" spans="1:5" x14ac:dyDescent="0.35">
      <c r="A4" t="s">
        <v>1293</v>
      </c>
      <c r="B4" s="229" t="s">
        <v>148</v>
      </c>
      <c r="C4" s="230">
        <v>638990.27</v>
      </c>
      <c r="D4" s="229" t="s">
        <v>1299</v>
      </c>
      <c r="E4" s="231"/>
    </row>
    <row r="5" spans="1:5" x14ac:dyDescent="0.35">
      <c r="A5" t="s">
        <v>1293</v>
      </c>
      <c r="B5" s="229" t="s">
        <v>149</v>
      </c>
      <c r="C5" s="230">
        <v>612913.91</v>
      </c>
      <c r="D5" s="229" t="s">
        <v>1299</v>
      </c>
      <c r="E5" s="231"/>
    </row>
    <row r="6" spans="1:5" x14ac:dyDescent="0.35">
      <c r="A6" t="s">
        <v>1293</v>
      </c>
      <c r="B6" s="229" t="s">
        <v>150</v>
      </c>
      <c r="C6" s="230">
        <v>488365.34</v>
      </c>
      <c r="D6" s="229" t="s">
        <v>1299</v>
      </c>
      <c r="E6" s="231"/>
    </row>
    <row r="7" spans="1:5" x14ac:dyDescent="0.35">
      <c r="A7" t="s">
        <v>1293</v>
      </c>
      <c r="B7" s="229" t="s">
        <v>151</v>
      </c>
      <c r="C7" s="230">
        <v>567404.66</v>
      </c>
      <c r="D7" s="229" t="s">
        <v>1299</v>
      </c>
      <c r="E7" s="231"/>
    </row>
    <row r="8" spans="1:5" x14ac:dyDescent="0.35">
      <c r="A8" t="s">
        <v>1293</v>
      </c>
      <c r="B8" s="229" t="s">
        <v>152</v>
      </c>
      <c r="C8" s="230">
        <v>576003.69999999995</v>
      </c>
      <c r="D8" s="229" t="s">
        <v>1299</v>
      </c>
      <c r="E8" s="231"/>
    </row>
    <row r="9" spans="1:5" x14ac:dyDescent="0.35">
      <c r="A9" t="s">
        <v>1293</v>
      </c>
      <c r="B9" s="229" t="s">
        <v>154</v>
      </c>
      <c r="C9" s="230">
        <v>528002.17000000004</v>
      </c>
      <c r="D9" s="229" t="s">
        <v>1299</v>
      </c>
      <c r="E9" s="231"/>
    </row>
    <row r="10" spans="1:5" x14ac:dyDescent="0.35">
      <c r="A10" t="s">
        <v>1293</v>
      </c>
      <c r="B10" s="229" t="s">
        <v>155</v>
      </c>
      <c r="C10" s="230">
        <v>573567.31000000006</v>
      </c>
      <c r="D10" s="229" t="s">
        <v>1299</v>
      </c>
      <c r="E10" s="231"/>
    </row>
    <row r="11" spans="1:5" x14ac:dyDescent="0.35">
      <c r="A11" t="s">
        <v>1293</v>
      </c>
      <c r="B11" s="229" t="s">
        <v>156</v>
      </c>
      <c r="C11" s="230">
        <v>468101.85</v>
      </c>
      <c r="D11" s="229" t="s">
        <v>1299</v>
      </c>
      <c r="E11" s="231"/>
    </row>
    <row r="12" spans="1:5" x14ac:dyDescent="0.35">
      <c r="A12" t="s">
        <v>1293</v>
      </c>
      <c r="B12" s="229" t="s">
        <v>157</v>
      </c>
      <c r="C12" s="230">
        <v>467954.49</v>
      </c>
      <c r="D12" s="229" t="s">
        <v>1299</v>
      </c>
      <c r="E12" s="231"/>
    </row>
    <row r="13" spans="1:5" x14ac:dyDescent="0.35">
      <c r="A13" t="s">
        <v>1293</v>
      </c>
      <c r="B13" s="229" t="s">
        <v>158</v>
      </c>
      <c r="C13" s="230">
        <v>424121.55</v>
      </c>
      <c r="D13" s="229" t="s">
        <v>1299</v>
      </c>
      <c r="E13" s="231"/>
    </row>
    <row r="14" spans="1:5" x14ac:dyDescent="0.35">
      <c r="A14" t="s">
        <v>1293</v>
      </c>
      <c r="B14" s="229" t="s">
        <v>159</v>
      </c>
      <c r="C14" s="230">
        <v>524859.05000000005</v>
      </c>
      <c r="D14" s="229" t="s">
        <v>1299</v>
      </c>
      <c r="E14" s="231"/>
    </row>
    <row r="15" spans="1:5" x14ac:dyDescent="0.35">
      <c r="A15" t="s">
        <v>1293</v>
      </c>
      <c r="B15" s="229" t="s">
        <v>160</v>
      </c>
      <c r="C15" s="230">
        <v>309516.81</v>
      </c>
      <c r="D15" s="229" t="s">
        <v>1299</v>
      </c>
      <c r="E15" s="231"/>
    </row>
    <row r="16" spans="1:5" x14ac:dyDescent="0.35">
      <c r="A16" t="s">
        <v>1293</v>
      </c>
      <c r="B16" s="229" t="s">
        <v>161</v>
      </c>
      <c r="C16" s="230">
        <v>422688.37</v>
      </c>
      <c r="D16" s="229" t="s">
        <v>1299</v>
      </c>
      <c r="E16" s="231"/>
    </row>
    <row r="17" spans="1:5" x14ac:dyDescent="0.35">
      <c r="A17" t="s">
        <v>1293</v>
      </c>
      <c r="B17" s="229" t="s">
        <v>162</v>
      </c>
      <c r="C17" s="230">
        <v>539269.91</v>
      </c>
      <c r="D17" s="229" t="s">
        <v>1299</v>
      </c>
      <c r="E17" s="231"/>
    </row>
    <row r="18" spans="1:5" x14ac:dyDescent="0.35">
      <c r="A18" t="s">
        <v>1293</v>
      </c>
      <c r="B18" s="229" t="s">
        <v>163</v>
      </c>
      <c r="C18" s="230">
        <v>465273.92</v>
      </c>
      <c r="D18" s="229" t="s">
        <v>1299</v>
      </c>
      <c r="E18" s="231"/>
    </row>
    <row r="19" spans="1:5" x14ac:dyDescent="0.35">
      <c r="A19" t="s">
        <v>1293</v>
      </c>
      <c r="B19" s="229" t="s">
        <v>164</v>
      </c>
      <c r="C19" s="230">
        <v>536117.69999999995</v>
      </c>
      <c r="D19" s="229" t="s">
        <v>1299</v>
      </c>
      <c r="E19" s="231"/>
    </row>
    <row r="20" spans="1:5" x14ac:dyDescent="0.35">
      <c r="A20" t="s">
        <v>1293</v>
      </c>
      <c r="B20" s="229" t="s">
        <v>165</v>
      </c>
      <c r="C20" s="230">
        <v>413051.49</v>
      </c>
      <c r="D20" s="229" t="s">
        <v>1299</v>
      </c>
      <c r="E20" s="231"/>
    </row>
    <row r="21" spans="1:5" x14ac:dyDescent="0.35">
      <c r="A21" t="s">
        <v>1293</v>
      </c>
      <c r="B21" s="229" t="s">
        <v>166</v>
      </c>
      <c r="C21" s="230">
        <v>516057.55</v>
      </c>
      <c r="D21" s="229" t="s">
        <v>1299</v>
      </c>
      <c r="E21" s="231"/>
    </row>
    <row r="22" spans="1:5" x14ac:dyDescent="0.35">
      <c r="A22" t="s">
        <v>1293</v>
      </c>
      <c r="B22" s="229" t="s">
        <v>167</v>
      </c>
      <c r="C22" s="230">
        <v>471861.17</v>
      </c>
      <c r="D22" s="229" t="s">
        <v>1299</v>
      </c>
      <c r="E22" s="231"/>
    </row>
    <row r="23" spans="1:5" x14ac:dyDescent="0.35">
      <c r="A23" t="s">
        <v>1293</v>
      </c>
      <c r="B23" s="229" t="s">
        <v>168</v>
      </c>
      <c r="C23" s="230">
        <v>65431.94</v>
      </c>
      <c r="D23" s="229" t="s">
        <v>1299</v>
      </c>
      <c r="E23" s="231"/>
    </row>
    <row r="24" spans="1:5" x14ac:dyDescent="0.35">
      <c r="A24" t="s">
        <v>1293</v>
      </c>
      <c r="B24" s="229" t="s">
        <v>169</v>
      </c>
      <c r="C24" s="230">
        <v>372227.42</v>
      </c>
      <c r="D24" s="229" t="s">
        <v>1299</v>
      </c>
      <c r="E24" s="231"/>
    </row>
    <row r="25" spans="1:5" x14ac:dyDescent="0.35">
      <c r="A25" t="s">
        <v>1293</v>
      </c>
      <c r="B25" s="229" t="s">
        <v>170</v>
      </c>
      <c r="C25" s="230">
        <v>289650.01</v>
      </c>
      <c r="D25" s="229" t="s">
        <v>1299</v>
      </c>
      <c r="E25" s="231"/>
    </row>
    <row r="26" spans="1:5" x14ac:dyDescent="0.35">
      <c r="A26" t="s">
        <v>1293</v>
      </c>
      <c r="B26" s="229" t="s">
        <v>171</v>
      </c>
      <c r="C26" s="230">
        <v>987686.72</v>
      </c>
      <c r="D26" s="229" t="s">
        <v>1299</v>
      </c>
      <c r="E26" s="231"/>
    </row>
    <row r="27" spans="1:5" x14ac:dyDescent="0.35">
      <c r="A27" t="s">
        <v>1293</v>
      </c>
      <c r="B27" s="229" t="s">
        <v>172</v>
      </c>
      <c r="C27" s="230">
        <v>865521.59</v>
      </c>
      <c r="D27" s="229" t="s">
        <v>1299</v>
      </c>
      <c r="E27" s="231"/>
    </row>
    <row r="28" spans="1:5" x14ac:dyDescent="0.35">
      <c r="A28" t="s">
        <v>1293</v>
      </c>
      <c r="B28" s="229" t="s">
        <v>173</v>
      </c>
      <c r="C28" s="230">
        <v>662505.34</v>
      </c>
      <c r="D28" s="229" t="s">
        <v>1299</v>
      </c>
      <c r="E28" s="231"/>
    </row>
    <row r="29" spans="1:5" x14ac:dyDescent="0.35">
      <c r="A29" t="s">
        <v>1293</v>
      </c>
      <c r="B29" s="229" t="s">
        <v>174</v>
      </c>
      <c r="C29" s="230">
        <v>433513.03</v>
      </c>
      <c r="D29" s="229" t="s">
        <v>1299</v>
      </c>
      <c r="E29" s="231"/>
    </row>
    <row r="30" spans="1:5" x14ac:dyDescent="0.35">
      <c r="A30" t="s">
        <v>1293</v>
      </c>
      <c r="B30" s="229" t="s">
        <v>175</v>
      </c>
      <c r="C30" s="230">
        <v>580218.81999999995</v>
      </c>
      <c r="D30" s="229" t="s">
        <v>1299</v>
      </c>
      <c r="E30" s="231"/>
    </row>
    <row r="31" spans="1:5" x14ac:dyDescent="0.35">
      <c r="A31" t="s">
        <v>1293</v>
      </c>
      <c r="B31" s="229" t="s">
        <v>176</v>
      </c>
      <c r="C31" s="230">
        <v>465642</v>
      </c>
      <c r="D31" s="229" t="s">
        <v>1299</v>
      </c>
      <c r="E31" s="231"/>
    </row>
    <row r="32" spans="1:5" x14ac:dyDescent="0.35">
      <c r="A32" t="s">
        <v>1293</v>
      </c>
      <c r="B32" s="229" t="s">
        <v>177</v>
      </c>
      <c r="C32" s="230">
        <v>699169.75</v>
      </c>
      <c r="D32" s="229" t="s">
        <v>1299</v>
      </c>
      <c r="E32" s="231"/>
    </row>
    <row r="33" spans="1:5" x14ac:dyDescent="0.35">
      <c r="A33" t="s">
        <v>1293</v>
      </c>
      <c r="B33" s="229" t="s">
        <v>178</v>
      </c>
      <c r="C33" s="230">
        <v>483958.66</v>
      </c>
      <c r="D33" s="229" t="s">
        <v>1299</v>
      </c>
      <c r="E33" s="231"/>
    </row>
    <row r="34" spans="1:5" x14ac:dyDescent="0.35">
      <c r="A34" t="s">
        <v>1293</v>
      </c>
      <c r="B34" s="229" t="s">
        <v>179</v>
      </c>
      <c r="C34" s="230">
        <v>638844.79</v>
      </c>
      <c r="D34" s="229" t="s">
        <v>1299</v>
      </c>
      <c r="E34" s="231"/>
    </row>
    <row r="35" spans="1:5" x14ac:dyDescent="0.35">
      <c r="A35" t="s">
        <v>1293</v>
      </c>
      <c r="B35" s="229" t="s">
        <v>180</v>
      </c>
      <c r="C35" s="230">
        <v>532262.69999999995</v>
      </c>
      <c r="D35" s="229" t="s">
        <v>1299</v>
      </c>
      <c r="E35" s="231"/>
    </row>
    <row r="36" spans="1:5" x14ac:dyDescent="0.35">
      <c r="A36" t="s">
        <v>1293</v>
      </c>
      <c r="B36" s="229" t="s">
        <v>181</v>
      </c>
      <c r="C36" s="230">
        <v>565463.01</v>
      </c>
      <c r="D36" s="229" t="s">
        <v>1299</v>
      </c>
      <c r="E36" s="231"/>
    </row>
    <row r="37" spans="1:5" x14ac:dyDescent="0.35">
      <c r="A37" t="s">
        <v>1293</v>
      </c>
      <c r="B37" s="229" t="s">
        <v>182</v>
      </c>
      <c r="C37" s="230">
        <v>556122.09</v>
      </c>
      <c r="D37" s="229" t="s">
        <v>1299</v>
      </c>
      <c r="E37" s="231"/>
    </row>
    <row r="38" spans="1:5" x14ac:dyDescent="0.35">
      <c r="A38" t="s">
        <v>1293</v>
      </c>
      <c r="B38" s="229" t="s">
        <v>183</v>
      </c>
      <c r="C38" s="230">
        <v>464448.18</v>
      </c>
      <c r="D38" s="229" t="s">
        <v>1299</v>
      </c>
      <c r="E38" s="231"/>
    </row>
    <row r="39" spans="1:5" x14ac:dyDescent="0.35">
      <c r="A39" t="s">
        <v>1293</v>
      </c>
      <c r="B39" s="229" t="s">
        <v>184</v>
      </c>
      <c r="C39" s="230">
        <v>484957.44</v>
      </c>
      <c r="D39" s="229" t="s">
        <v>1299</v>
      </c>
      <c r="E39" s="231"/>
    </row>
    <row r="40" spans="1:5" x14ac:dyDescent="0.35">
      <c r="A40" t="s">
        <v>1293</v>
      </c>
      <c r="B40" s="229" t="s">
        <v>185</v>
      </c>
      <c r="C40" s="230">
        <v>218337.1</v>
      </c>
      <c r="D40" s="229" t="s">
        <v>1299</v>
      </c>
      <c r="E40" s="231"/>
    </row>
    <row r="41" spans="1:5" x14ac:dyDescent="0.35">
      <c r="A41" t="s">
        <v>1293</v>
      </c>
      <c r="B41" s="229" t="s">
        <v>186</v>
      </c>
      <c r="C41" s="230">
        <v>157303.53</v>
      </c>
      <c r="D41" s="229" t="s">
        <v>1299</v>
      </c>
      <c r="E41" s="231"/>
    </row>
    <row r="42" spans="1:5" x14ac:dyDescent="0.35">
      <c r="A42" t="s">
        <v>1293</v>
      </c>
      <c r="B42" s="229" t="s">
        <v>187</v>
      </c>
      <c r="C42" s="230">
        <v>216310.88</v>
      </c>
      <c r="D42" s="229" t="s">
        <v>1299</v>
      </c>
      <c r="E42" s="231"/>
    </row>
    <row r="43" spans="1:5" x14ac:dyDescent="0.35">
      <c r="A43" t="s">
        <v>1293</v>
      </c>
      <c r="B43" s="229" t="s">
        <v>188</v>
      </c>
      <c r="C43" s="230">
        <v>529330.93000000005</v>
      </c>
      <c r="D43" s="229" t="s">
        <v>1299</v>
      </c>
      <c r="E43" s="231"/>
    </row>
    <row r="44" spans="1:5" x14ac:dyDescent="0.35">
      <c r="A44" t="s">
        <v>1293</v>
      </c>
      <c r="B44" s="229" t="s">
        <v>189</v>
      </c>
      <c r="C44" s="230">
        <v>427580.94</v>
      </c>
      <c r="D44" s="229" t="s">
        <v>1299</v>
      </c>
      <c r="E44" s="231"/>
    </row>
    <row r="45" spans="1:5" x14ac:dyDescent="0.35">
      <c r="A45" t="s">
        <v>1293</v>
      </c>
      <c r="B45" s="229" t="s">
        <v>190</v>
      </c>
      <c r="C45" s="230">
        <v>397810.58</v>
      </c>
      <c r="D45" s="229" t="s">
        <v>1299</v>
      </c>
      <c r="E45" s="231"/>
    </row>
    <row r="46" spans="1:5" x14ac:dyDescent="0.35">
      <c r="A46" t="s">
        <v>1293</v>
      </c>
      <c r="B46" s="229" t="s">
        <v>191</v>
      </c>
      <c r="C46" s="230">
        <v>398719.72</v>
      </c>
      <c r="D46" s="229" t="s">
        <v>1299</v>
      </c>
      <c r="E46" s="231"/>
    </row>
    <row r="47" spans="1:5" x14ac:dyDescent="0.35">
      <c r="A47" t="s">
        <v>1293</v>
      </c>
      <c r="B47" s="229" t="s">
        <v>192</v>
      </c>
      <c r="C47" s="230">
        <v>399559.86</v>
      </c>
      <c r="D47" s="229" t="s">
        <v>1299</v>
      </c>
      <c r="E47" s="231"/>
    </row>
    <row r="48" spans="1:5" x14ac:dyDescent="0.35">
      <c r="A48" t="s">
        <v>1293</v>
      </c>
      <c r="B48" s="229" t="s">
        <v>193</v>
      </c>
      <c r="C48" s="230">
        <v>425536.09</v>
      </c>
      <c r="D48" s="229" t="s">
        <v>1299</v>
      </c>
      <c r="E48" s="231"/>
    </row>
    <row r="49" spans="1:5" x14ac:dyDescent="0.35">
      <c r="A49" t="s">
        <v>1293</v>
      </c>
      <c r="B49" s="229" t="s">
        <v>195</v>
      </c>
      <c r="C49" s="230">
        <v>377765.68</v>
      </c>
      <c r="D49" s="229" t="s">
        <v>1299</v>
      </c>
      <c r="E49" s="231"/>
    </row>
    <row r="50" spans="1:5" x14ac:dyDescent="0.35">
      <c r="A50" t="s">
        <v>1293</v>
      </c>
      <c r="B50" s="229" t="s">
        <v>197</v>
      </c>
      <c r="C50" s="230">
        <v>135361.1</v>
      </c>
      <c r="D50" s="229" t="s">
        <v>1299</v>
      </c>
      <c r="E50" s="231"/>
    </row>
    <row r="51" spans="1:5" x14ac:dyDescent="0.35">
      <c r="A51" t="s">
        <v>1293</v>
      </c>
      <c r="B51" s="229" t="s">
        <v>198</v>
      </c>
      <c r="C51" s="230">
        <v>316089.65000000002</v>
      </c>
      <c r="D51" s="229" t="s">
        <v>1299</v>
      </c>
      <c r="E51" s="231"/>
    </row>
    <row r="52" spans="1:5" x14ac:dyDescent="0.35">
      <c r="A52" t="s">
        <v>1293</v>
      </c>
      <c r="B52" s="229" t="s">
        <v>199</v>
      </c>
      <c r="C52" s="230">
        <v>775515.53</v>
      </c>
      <c r="D52" s="229" t="s">
        <v>1299</v>
      </c>
      <c r="E52" s="231"/>
    </row>
    <row r="53" spans="1:5" x14ac:dyDescent="0.35">
      <c r="A53" t="s">
        <v>1293</v>
      </c>
      <c r="B53" s="229" t="s">
        <v>200</v>
      </c>
      <c r="C53" s="230">
        <v>513992.84</v>
      </c>
      <c r="D53" s="229" t="s">
        <v>1299</v>
      </c>
      <c r="E53" s="231"/>
    </row>
    <row r="54" spans="1:5" x14ac:dyDescent="0.35">
      <c r="A54" t="s">
        <v>1293</v>
      </c>
      <c r="B54" s="229" t="s">
        <v>201</v>
      </c>
      <c r="C54" s="230">
        <v>520145.88</v>
      </c>
      <c r="D54" s="229" t="s">
        <v>1299</v>
      </c>
      <c r="E54" s="231"/>
    </row>
    <row r="55" spans="1:5" x14ac:dyDescent="0.35">
      <c r="A55" t="s">
        <v>1293</v>
      </c>
      <c r="B55" s="229" t="s">
        <v>202</v>
      </c>
      <c r="C55" s="230">
        <v>497847.8</v>
      </c>
      <c r="D55" s="229" t="s">
        <v>1299</v>
      </c>
      <c r="E55" s="231"/>
    </row>
    <row r="56" spans="1:5" x14ac:dyDescent="0.35">
      <c r="A56" t="s">
        <v>1293</v>
      </c>
      <c r="B56" s="229" t="s">
        <v>203</v>
      </c>
      <c r="C56" s="230">
        <v>466583.02</v>
      </c>
      <c r="D56" s="229" t="s">
        <v>1299</v>
      </c>
      <c r="E56" s="231"/>
    </row>
    <row r="57" spans="1:5" x14ac:dyDescent="0.35">
      <c r="A57" t="s">
        <v>1293</v>
      </c>
      <c r="B57" s="229" t="s">
        <v>204</v>
      </c>
      <c r="C57" s="230">
        <v>435192.8</v>
      </c>
      <c r="D57" s="229" t="s">
        <v>1299</v>
      </c>
      <c r="E57" s="231"/>
    </row>
    <row r="58" spans="1:5" x14ac:dyDescent="0.35">
      <c r="A58" t="s">
        <v>1293</v>
      </c>
      <c r="B58" s="229" t="s">
        <v>205</v>
      </c>
      <c r="C58" s="230">
        <v>544872.84</v>
      </c>
      <c r="D58" s="229" t="s">
        <v>1299</v>
      </c>
      <c r="E58" s="231"/>
    </row>
    <row r="59" spans="1:5" x14ac:dyDescent="0.35">
      <c r="A59" t="s">
        <v>1293</v>
      </c>
      <c r="B59" s="229" t="s">
        <v>206</v>
      </c>
      <c r="C59" s="230">
        <v>459797.05</v>
      </c>
      <c r="D59" s="229" t="s">
        <v>1299</v>
      </c>
      <c r="E59" s="231"/>
    </row>
    <row r="60" spans="1:5" x14ac:dyDescent="0.35">
      <c r="A60" t="s">
        <v>1293</v>
      </c>
      <c r="B60" s="229" t="s">
        <v>207</v>
      </c>
      <c r="C60" s="230">
        <v>431452.76</v>
      </c>
      <c r="D60" s="229" t="s">
        <v>1299</v>
      </c>
      <c r="E60" s="231"/>
    </row>
    <row r="61" spans="1:5" x14ac:dyDescent="0.35">
      <c r="A61" t="s">
        <v>1293</v>
      </c>
      <c r="B61" s="229" t="s">
        <v>208</v>
      </c>
      <c r="C61" s="230">
        <v>497478.95</v>
      </c>
      <c r="D61" s="229" t="s">
        <v>1299</v>
      </c>
      <c r="E61" s="231"/>
    </row>
    <row r="62" spans="1:5" x14ac:dyDescent="0.35">
      <c r="A62" t="s">
        <v>1293</v>
      </c>
      <c r="B62" s="229" t="s">
        <v>209</v>
      </c>
      <c r="C62" s="230">
        <v>440108.95</v>
      </c>
      <c r="D62" s="229" t="s">
        <v>1299</v>
      </c>
      <c r="E62" s="231"/>
    </row>
    <row r="63" spans="1:5" x14ac:dyDescent="0.35">
      <c r="A63" t="s">
        <v>1293</v>
      </c>
      <c r="B63" s="229" t="s">
        <v>210</v>
      </c>
      <c r="C63" s="230">
        <v>498533.59</v>
      </c>
      <c r="D63" s="229" t="s">
        <v>1299</v>
      </c>
      <c r="E63" s="231"/>
    </row>
    <row r="64" spans="1:5" x14ac:dyDescent="0.35">
      <c r="A64" t="s">
        <v>1293</v>
      </c>
      <c r="B64" s="229" t="s">
        <v>211</v>
      </c>
      <c r="C64" s="230">
        <v>458790.72</v>
      </c>
      <c r="D64" s="229" t="s">
        <v>1299</v>
      </c>
      <c r="E64" s="231"/>
    </row>
    <row r="65" spans="1:5" x14ac:dyDescent="0.35">
      <c r="A65" t="s">
        <v>1293</v>
      </c>
      <c r="B65" s="229" t="s">
        <v>212</v>
      </c>
      <c r="C65" s="230">
        <v>429236.24</v>
      </c>
      <c r="D65" s="229" t="s">
        <v>1299</v>
      </c>
      <c r="E65" s="231"/>
    </row>
    <row r="66" spans="1:5" x14ac:dyDescent="0.35">
      <c r="A66" t="s">
        <v>1293</v>
      </c>
      <c r="B66" s="229" t="s">
        <v>213</v>
      </c>
      <c r="C66" s="230">
        <v>518095.33</v>
      </c>
      <c r="D66" s="229" t="s">
        <v>1299</v>
      </c>
      <c r="E66" s="231"/>
    </row>
    <row r="67" spans="1:5" x14ac:dyDescent="0.35">
      <c r="A67" t="s">
        <v>1293</v>
      </c>
      <c r="B67" s="229" t="s">
        <v>214</v>
      </c>
      <c r="C67" s="230">
        <v>287870.89</v>
      </c>
      <c r="D67" s="229" t="s">
        <v>1299</v>
      </c>
      <c r="E67" s="231"/>
    </row>
    <row r="68" spans="1:5" x14ac:dyDescent="0.35">
      <c r="A68" t="s">
        <v>1293</v>
      </c>
      <c r="B68" s="229" t="s">
        <v>215</v>
      </c>
      <c r="C68" s="230">
        <v>455590.47</v>
      </c>
      <c r="D68" s="229" t="s">
        <v>1299</v>
      </c>
      <c r="E68" s="231"/>
    </row>
    <row r="69" spans="1:5" x14ac:dyDescent="0.35">
      <c r="A69" t="s">
        <v>1293</v>
      </c>
      <c r="B69" s="229" t="s">
        <v>216</v>
      </c>
      <c r="C69" s="230">
        <v>554916.11</v>
      </c>
      <c r="D69" s="229" t="s">
        <v>1299</v>
      </c>
      <c r="E69" s="231"/>
    </row>
    <row r="70" spans="1:5" x14ac:dyDescent="0.35">
      <c r="A70" t="s">
        <v>1293</v>
      </c>
      <c r="B70" s="229" t="s">
        <v>217</v>
      </c>
      <c r="C70" s="230">
        <v>612609.16</v>
      </c>
      <c r="D70" s="229" t="s">
        <v>1299</v>
      </c>
      <c r="E70" s="231"/>
    </row>
    <row r="71" spans="1:5" x14ac:dyDescent="0.35">
      <c r="A71" t="s">
        <v>1293</v>
      </c>
      <c r="B71" s="229" t="s">
        <v>218</v>
      </c>
      <c r="C71" s="230">
        <v>624924.18999999994</v>
      </c>
      <c r="D71" s="229" t="s">
        <v>1299</v>
      </c>
      <c r="E71" s="231"/>
    </row>
    <row r="72" spans="1:5" x14ac:dyDescent="0.35">
      <c r="A72" t="s">
        <v>1293</v>
      </c>
      <c r="B72" s="229" t="s">
        <v>219</v>
      </c>
      <c r="C72" s="230">
        <v>618215.99</v>
      </c>
      <c r="D72" s="229" t="s">
        <v>1299</v>
      </c>
      <c r="E72" s="231"/>
    </row>
    <row r="73" spans="1:5" x14ac:dyDescent="0.35">
      <c r="A73" t="s">
        <v>1293</v>
      </c>
      <c r="B73" s="229" t="s">
        <v>220</v>
      </c>
      <c r="C73" s="230">
        <v>631289.12</v>
      </c>
      <c r="D73" s="229" t="s">
        <v>1299</v>
      </c>
      <c r="E73" s="231"/>
    </row>
    <row r="74" spans="1:5" x14ac:dyDescent="0.35">
      <c r="A74" t="s">
        <v>1293</v>
      </c>
      <c r="B74" s="229" t="s">
        <v>221</v>
      </c>
      <c r="C74" s="230">
        <v>529814.77</v>
      </c>
      <c r="D74" s="229" t="s">
        <v>1299</v>
      </c>
      <c r="E74" s="231"/>
    </row>
    <row r="75" spans="1:5" x14ac:dyDescent="0.35">
      <c r="A75" t="s">
        <v>1293</v>
      </c>
      <c r="B75" s="229" t="s">
        <v>222</v>
      </c>
      <c r="C75" s="230">
        <v>634043.43000000005</v>
      </c>
      <c r="D75" s="229" t="s">
        <v>1299</v>
      </c>
      <c r="E75" s="231"/>
    </row>
    <row r="76" spans="1:5" x14ac:dyDescent="0.35">
      <c r="A76" t="s">
        <v>1293</v>
      </c>
      <c r="B76" s="229" t="s">
        <v>223</v>
      </c>
      <c r="C76" s="230">
        <v>525226.11</v>
      </c>
      <c r="D76" s="229" t="s">
        <v>1299</v>
      </c>
      <c r="E76" s="231"/>
    </row>
    <row r="77" spans="1:5" x14ac:dyDescent="0.35">
      <c r="A77" t="s">
        <v>1293</v>
      </c>
      <c r="B77" s="229" t="s">
        <v>224</v>
      </c>
      <c r="C77" s="230">
        <v>472223.14</v>
      </c>
      <c r="D77" s="229" t="s">
        <v>1299</v>
      </c>
      <c r="E77" s="231"/>
    </row>
    <row r="78" spans="1:5" x14ac:dyDescent="0.35">
      <c r="A78" t="s">
        <v>1293</v>
      </c>
      <c r="B78" s="229" t="s">
        <v>225</v>
      </c>
      <c r="C78" s="230">
        <v>442856.66</v>
      </c>
      <c r="D78" s="229" t="s">
        <v>1299</v>
      </c>
      <c r="E78" s="231"/>
    </row>
    <row r="79" spans="1:5" x14ac:dyDescent="0.35">
      <c r="A79" t="s">
        <v>1293</v>
      </c>
      <c r="B79" s="229" t="s">
        <v>226</v>
      </c>
      <c r="C79" s="230">
        <v>533601.18999999994</v>
      </c>
      <c r="D79" s="229" t="s">
        <v>1299</v>
      </c>
      <c r="E79" s="231"/>
    </row>
    <row r="80" spans="1:5" x14ac:dyDescent="0.35">
      <c r="A80" t="s">
        <v>1293</v>
      </c>
      <c r="B80" s="229" t="s">
        <v>227</v>
      </c>
      <c r="C80" s="230">
        <v>564650.01</v>
      </c>
      <c r="D80" s="229" t="s">
        <v>1299</v>
      </c>
      <c r="E80" s="231"/>
    </row>
    <row r="81" spans="1:5" x14ac:dyDescent="0.35">
      <c r="A81" t="s">
        <v>1293</v>
      </c>
      <c r="B81" s="229" t="s">
        <v>228</v>
      </c>
      <c r="C81" s="230">
        <v>496559.98</v>
      </c>
      <c r="D81" s="229" t="s">
        <v>1299</v>
      </c>
      <c r="E81" s="231"/>
    </row>
    <row r="82" spans="1:5" x14ac:dyDescent="0.35">
      <c r="A82" t="s">
        <v>1293</v>
      </c>
      <c r="B82" s="229" t="s">
        <v>229</v>
      </c>
      <c r="C82" s="230">
        <v>497768.37</v>
      </c>
      <c r="D82" s="229" t="s">
        <v>1299</v>
      </c>
      <c r="E82" s="231"/>
    </row>
    <row r="83" spans="1:5" x14ac:dyDescent="0.35">
      <c r="A83" t="s">
        <v>1293</v>
      </c>
      <c r="B83" s="229" t="s">
        <v>230</v>
      </c>
      <c r="C83" s="230">
        <v>551584.48</v>
      </c>
      <c r="D83" s="229" t="s">
        <v>1299</v>
      </c>
      <c r="E83" s="231"/>
    </row>
    <row r="84" spans="1:5" x14ac:dyDescent="0.35">
      <c r="A84" t="s">
        <v>1293</v>
      </c>
      <c r="B84" s="229" t="s">
        <v>231</v>
      </c>
      <c r="C84" s="230">
        <v>541125.43999999994</v>
      </c>
      <c r="D84" s="229" t="s">
        <v>1299</v>
      </c>
      <c r="E84" s="231"/>
    </row>
    <row r="85" spans="1:5" x14ac:dyDescent="0.35">
      <c r="A85" t="s">
        <v>1293</v>
      </c>
      <c r="B85" s="229" t="s">
        <v>232</v>
      </c>
      <c r="C85" s="230">
        <v>372540.04</v>
      </c>
      <c r="D85" s="229" t="s">
        <v>1299</v>
      </c>
      <c r="E85" s="231"/>
    </row>
    <row r="86" spans="1:5" x14ac:dyDescent="0.35">
      <c r="A86" t="s">
        <v>1293</v>
      </c>
      <c r="B86" s="229" t="s">
        <v>233</v>
      </c>
      <c r="C86" s="230">
        <v>356392.52</v>
      </c>
      <c r="D86" s="229" t="s">
        <v>1299</v>
      </c>
      <c r="E86" s="231"/>
    </row>
    <row r="87" spans="1:5" x14ac:dyDescent="0.35">
      <c r="A87" t="s">
        <v>1293</v>
      </c>
      <c r="B87" s="229" t="s">
        <v>234</v>
      </c>
      <c r="C87" s="230">
        <v>15715.53</v>
      </c>
      <c r="D87" s="229" t="s">
        <v>1299</v>
      </c>
      <c r="E87" s="231"/>
    </row>
    <row r="88" spans="1:5" x14ac:dyDescent="0.35">
      <c r="A88" t="s">
        <v>1293</v>
      </c>
      <c r="B88" s="229" t="s">
        <v>235</v>
      </c>
      <c r="C88" s="230">
        <v>672458.37</v>
      </c>
      <c r="D88" s="229" t="s">
        <v>1299</v>
      </c>
      <c r="E88" s="231"/>
    </row>
    <row r="89" spans="1:5" x14ac:dyDescent="0.35">
      <c r="A89" t="s">
        <v>1293</v>
      </c>
      <c r="B89" s="229" t="s">
        <v>236</v>
      </c>
      <c r="C89" s="230">
        <v>608762.56999999995</v>
      </c>
      <c r="D89" s="229" t="s">
        <v>1299</v>
      </c>
      <c r="E89" s="231"/>
    </row>
    <row r="90" spans="1:5" x14ac:dyDescent="0.35">
      <c r="A90" t="s">
        <v>1293</v>
      </c>
      <c r="B90" s="229" t="s">
        <v>237</v>
      </c>
      <c r="C90" s="230">
        <v>558643.49</v>
      </c>
      <c r="D90" s="229" t="s">
        <v>1299</v>
      </c>
      <c r="E90" s="231"/>
    </row>
    <row r="91" spans="1:5" x14ac:dyDescent="0.35">
      <c r="A91" t="s">
        <v>1293</v>
      </c>
      <c r="B91" s="229" t="s">
        <v>238</v>
      </c>
      <c r="C91" s="230">
        <v>561486.28</v>
      </c>
      <c r="D91" s="229" t="s">
        <v>1299</v>
      </c>
      <c r="E91" s="231"/>
    </row>
    <row r="92" spans="1:5" x14ac:dyDescent="0.35">
      <c r="A92" t="s">
        <v>1293</v>
      </c>
      <c r="B92" s="229" t="s">
        <v>239</v>
      </c>
      <c r="C92" s="230">
        <v>533228.29</v>
      </c>
      <c r="D92" s="229" t="s">
        <v>1299</v>
      </c>
      <c r="E92" s="231"/>
    </row>
    <row r="93" spans="1:5" x14ac:dyDescent="0.35">
      <c r="A93" t="s">
        <v>1293</v>
      </c>
      <c r="B93" s="229" t="s">
        <v>240</v>
      </c>
      <c r="C93" s="230">
        <v>439610.51</v>
      </c>
      <c r="D93" s="229" t="s">
        <v>1299</v>
      </c>
      <c r="E93" s="231"/>
    </row>
    <row r="94" spans="1:5" x14ac:dyDescent="0.35">
      <c r="A94" t="s">
        <v>1293</v>
      </c>
      <c r="B94" s="229" t="s">
        <v>241</v>
      </c>
      <c r="C94" s="230">
        <v>798817.45</v>
      </c>
      <c r="D94" s="229" t="s">
        <v>1299</v>
      </c>
      <c r="E94" s="231"/>
    </row>
    <row r="95" spans="1:5" x14ac:dyDescent="0.35">
      <c r="A95" t="s">
        <v>1293</v>
      </c>
      <c r="B95" s="229" t="s">
        <v>242</v>
      </c>
      <c r="C95" s="230">
        <v>653909.86</v>
      </c>
      <c r="D95" s="229" t="s">
        <v>1299</v>
      </c>
      <c r="E95" s="231"/>
    </row>
    <row r="96" spans="1:5" x14ac:dyDescent="0.35">
      <c r="A96" t="s">
        <v>1293</v>
      </c>
      <c r="B96" s="229" t="s">
        <v>243</v>
      </c>
      <c r="C96" s="230">
        <v>643914.68999999994</v>
      </c>
      <c r="D96" s="229" t="s">
        <v>1299</v>
      </c>
      <c r="E96" s="231"/>
    </row>
    <row r="97" spans="1:5" x14ac:dyDescent="0.35">
      <c r="A97" t="s">
        <v>1293</v>
      </c>
      <c r="B97" s="229" t="s">
        <v>244</v>
      </c>
      <c r="C97" s="230">
        <v>511523.27</v>
      </c>
      <c r="D97" s="229" t="s">
        <v>1299</v>
      </c>
      <c r="E97" s="231"/>
    </row>
    <row r="98" spans="1:5" x14ac:dyDescent="0.35">
      <c r="A98" t="s">
        <v>1293</v>
      </c>
      <c r="B98" s="229" t="s">
        <v>245</v>
      </c>
      <c r="C98" s="230">
        <v>549164.16</v>
      </c>
      <c r="D98" s="229" t="s">
        <v>1299</v>
      </c>
      <c r="E98" s="231"/>
    </row>
    <row r="99" spans="1:5" x14ac:dyDescent="0.35">
      <c r="A99" t="s">
        <v>1293</v>
      </c>
      <c r="B99" s="229" t="s">
        <v>246</v>
      </c>
      <c r="C99" s="230">
        <v>493754.18</v>
      </c>
      <c r="D99" s="229" t="s">
        <v>1299</v>
      </c>
      <c r="E99" s="231"/>
    </row>
    <row r="100" spans="1:5" x14ac:dyDescent="0.35">
      <c r="A100" t="s">
        <v>1293</v>
      </c>
      <c r="B100" s="229" t="s">
        <v>247</v>
      </c>
      <c r="C100" s="230">
        <v>462578.94</v>
      </c>
      <c r="D100" s="229" t="s">
        <v>1299</v>
      </c>
      <c r="E100" s="231"/>
    </row>
    <row r="101" spans="1:5" x14ac:dyDescent="0.35">
      <c r="A101" t="s">
        <v>1293</v>
      </c>
      <c r="B101" s="229" t="s">
        <v>248</v>
      </c>
      <c r="C101" s="230">
        <v>275960.7</v>
      </c>
      <c r="D101" s="229" t="s">
        <v>1299</v>
      </c>
      <c r="E101" s="231"/>
    </row>
    <row r="102" spans="1:5" x14ac:dyDescent="0.35">
      <c r="A102" t="s">
        <v>1293</v>
      </c>
      <c r="B102" s="229" t="s">
        <v>249</v>
      </c>
      <c r="C102" s="230">
        <v>402129.69</v>
      </c>
      <c r="D102" s="229" t="s">
        <v>1299</v>
      </c>
      <c r="E102" s="231"/>
    </row>
    <row r="103" spans="1:5" x14ac:dyDescent="0.35">
      <c r="A103" t="s">
        <v>1293</v>
      </c>
      <c r="B103" s="229" t="s">
        <v>250</v>
      </c>
      <c r="C103" s="230">
        <v>513444.58</v>
      </c>
      <c r="D103" s="229" t="s">
        <v>1299</v>
      </c>
      <c r="E103" s="231"/>
    </row>
    <row r="104" spans="1:5" x14ac:dyDescent="0.35">
      <c r="A104" t="s">
        <v>1293</v>
      </c>
      <c r="B104" s="229" t="s">
        <v>251</v>
      </c>
      <c r="C104" s="230">
        <v>604159.73</v>
      </c>
      <c r="D104" s="229" t="s">
        <v>1299</v>
      </c>
      <c r="E104" s="231"/>
    </row>
    <row r="105" spans="1:5" x14ac:dyDescent="0.35">
      <c r="A105" t="s">
        <v>1293</v>
      </c>
      <c r="B105" s="229" t="s">
        <v>252</v>
      </c>
      <c r="C105" s="230">
        <v>476492.11</v>
      </c>
      <c r="D105" s="229" t="s">
        <v>1299</v>
      </c>
      <c r="E105" s="231"/>
    </row>
    <row r="106" spans="1:5" x14ac:dyDescent="0.35">
      <c r="A106" t="s">
        <v>1293</v>
      </c>
      <c r="B106" s="229" t="s">
        <v>253</v>
      </c>
      <c r="C106" s="230">
        <v>411589.33</v>
      </c>
      <c r="D106" s="229" t="s">
        <v>1299</v>
      </c>
      <c r="E106" s="231"/>
    </row>
    <row r="107" spans="1:5" x14ac:dyDescent="0.35">
      <c r="A107" t="s">
        <v>1293</v>
      </c>
      <c r="B107" s="229" t="s">
        <v>254</v>
      </c>
      <c r="C107" s="230">
        <v>642335.88</v>
      </c>
      <c r="D107" s="229" t="s">
        <v>1299</v>
      </c>
      <c r="E107" s="231"/>
    </row>
    <row r="108" spans="1:5" x14ac:dyDescent="0.35">
      <c r="A108" t="s">
        <v>1293</v>
      </c>
      <c r="B108" s="229" t="s">
        <v>255</v>
      </c>
      <c r="C108" s="230">
        <v>453499.56</v>
      </c>
      <c r="D108" s="229" t="s">
        <v>1299</v>
      </c>
      <c r="E108" s="231"/>
    </row>
    <row r="109" spans="1:5" x14ac:dyDescent="0.35">
      <c r="A109" t="s">
        <v>1293</v>
      </c>
      <c r="B109" s="229" t="s">
        <v>256</v>
      </c>
      <c r="C109" s="230">
        <v>461156.06</v>
      </c>
      <c r="D109" s="229" t="s">
        <v>1299</v>
      </c>
      <c r="E109" s="231"/>
    </row>
    <row r="110" spans="1:5" x14ac:dyDescent="0.35">
      <c r="A110" t="s">
        <v>1293</v>
      </c>
      <c r="B110" s="229" t="s">
        <v>257</v>
      </c>
      <c r="C110" s="230">
        <v>449388.86</v>
      </c>
      <c r="D110" s="229" t="s">
        <v>1299</v>
      </c>
      <c r="E110" s="231"/>
    </row>
    <row r="111" spans="1:5" x14ac:dyDescent="0.35">
      <c r="A111" t="s">
        <v>1293</v>
      </c>
      <c r="B111" s="229" t="s">
        <v>258</v>
      </c>
      <c r="C111" s="230">
        <v>227529.2</v>
      </c>
      <c r="D111" s="229" t="s">
        <v>1299</v>
      </c>
      <c r="E111" s="231"/>
    </row>
    <row r="112" spans="1:5" x14ac:dyDescent="0.35">
      <c r="A112" t="s">
        <v>1293</v>
      </c>
      <c r="B112" s="229" t="s">
        <v>259</v>
      </c>
      <c r="C112" s="230">
        <v>358068.05</v>
      </c>
      <c r="D112" s="229" t="s">
        <v>1299</v>
      </c>
      <c r="E112" s="2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30</vt:i4>
      </vt:variant>
      <vt:variant>
        <vt:lpstr>ช่วงที่มีชื่อ</vt:lpstr>
      </vt:variant>
      <vt:variant>
        <vt:i4>6</vt:i4>
      </vt:variant>
    </vt:vector>
  </HeadingPairs>
  <TitlesOfParts>
    <vt:vector size="36" baseType="lpstr">
      <vt:lpstr>summary</vt:lpstr>
      <vt:lpstr>Payment_60</vt:lpstr>
      <vt:lpstr>จัดสรร 60_PP</vt:lpstr>
      <vt:lpstr>จัดสรร 60_OP</vt:lpstr>
      <vt:lpstr>final_payment</vt:lpstr>
      <vt:lpstr>Sheet4</vt:lpstr>
      <vt:lpstr>Sheet1</vt:lpstr>
      <vt:lpstr>OP</vt:lpstr>
      <vt:lpstr>PP</vt:lpstr>
      <vt:lpstr>PopUC</vt:lpstr>
      <vt:lpstr>K_1.1</vt:lpstr>
      <vt:lpstr>K_1.2</vt:lpstr>
      <vt:lpstr>K_2.1</vt:lpstr>
      <vt:lpstr>K_2.2</vt:lpstr>
      <vt:lpstr>K_3</vt:lpstr>
      <vt:lpstr>K_4.1</vt:lpstr>
      <vt:lpstr>K_4.2</vt:lpstr>
      <vt:lpstr>K_5</vt:lpstr>
      <vt:lpstr>K_6</vt:lpstr>
      <vt:lpstr>K_7</vt:lpstr>
      <vt:lpstr>K_8</vt:lpstr>
      <vt:lpstr>K_9.1</vt:lpstr>
      <vt:lpstr>K_9.2</vt:lpstr>
      <vt:lpstr>K_9.3</vt:lpstr>
      <vt:lpstr>K_10.1</vt:lpstr>
      <vt:lpstr>K_10.2</vt:lpstr>
      <vt:lpstr>Sheet7</vt:lpstr>
      <vt:lpstr>จัดสรร 60_PP (2)</vt:lpstr>
      <vt:lpstr>จัดสรร 60_OP (2)</vt:lpstr>
      <vt:lpstr>สรุปจัดสรรอยุธยาOPPP60</vt:lpstr>
      <vt:lpstr>Payment_60!Print_Titles</vt:lpstr>
      <vt:lpstr>'จัดสรร 60_OP'!Print_Titles</vt:lpstr>
      <vt:lpstr>'จัดสรร 60_OP (2)'!Print_Titles</vt:lpstr>
      <vt:lpstr>'จัดสรร 60_PP'!Print_Titles</vt:lpstr>
      <vt:lpstr>'จัดสรร 60_PP (2)'!Print_Titles</vt:lpstr>
      <vt:lpstr>สรุปจัดสรรอยุธยาOPPP60!Print_Titles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montri phathong</dc:creator>
  <cp:lastModifiedBy>Administrator</cp:lastModifiedBy>
  <cp:lastPrinted>2017-11-02T09:08:24Z</cp:lastPrinted>
  <dcterms:created xsi:type="dcterms:W3CDTF">2017-05-07T14:34:55Z</dcterms:created>
  <dcterms:modified xsi:type="dcterms:W3CDTF">2017-11-02T09:10:48Z</dcterms:modified>
</cp:coreProperties>
</file>