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1040" windowHeight="9120" tabRatio="860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0" sheetId="17" r:id="rId13"/>
    <sheet name="Sheet3" sheetId="22" r:id="rId14"/>
    <sheet name="สรุปวิเคราะห์" sheetId="23" r:id="rId15"/>
  </sheets>
  <definedNames>
    <definedName name="_xlnm.Print_Titles" localSheetId="12">วิเคราะห์60!$1:$8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C17" i="17" l="1"/>
  <c r="C16" i="17"/>
  <c r="Q13" i="17" l="1"/>
  <c r="Q1" i="17"/>
  <c r="H18" i="17" l="1"/>
  <c r="H17" i="17"/>
  <c r="H11" i="17"/>
  <c r="H9" i="17"/>
  <c r="Q14" i="17" l="1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I60" i="17"/>
  <c r="I48" i="17"/>
  <c r="I51" i="17" s="1"/>
  <c r="I38" i="17"/>
  <c r="I16" i="17"/>
  <c r="I19" i="17" s="1"/>
  <c r="I28" i="17"/>
  <c r="C19" i="17" l="1"/>
  <c r="I23" i="17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P17" i="17" s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P19" i="17" l="1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P147" i="17" s="1"/>
  <c r="C134" i="17"/>
  <c r="C122" i="17"/>
  <c r="C125" i="17" s="1"/>
  <c r="C112" i="17"/>
  <c r="C102" i="17"/>
  <c r="O102" i="17" s="1"/>
  <c r="P103" i="17" s="1"/>
  <c r="C92" i="17"/>
  <c r="C80" i="17"/>
  <c r="C70" i="17"/>
  <c r="C60" i="17"/>
  <c r="C48" i="17"/>
  <c r="C38" i="17"/>
  <c r="O38" i="17" s="1"/>
  <c r="P39" i="17" s="1"/>
  <c r="C51" i="17" l="1"/>
  <c r="O48" i="17"/>
  <c r="P49" i="17" s="1"/>
  <c r="O92" i="17"/>
  <c r="P93" i="17" s="1"/>
  <c r="C137" i="17"/>
  <c r="O134" i="17"/>
  <c r="P135" i="17" s="1"/>
  <c r="O70" i="17"/>
  <c r="P71" i="17" s="1"/>
  <c r="O112" i="17"/>
  <c r="P113" i="17" s="1"/>
  <c r="O156" i="17"/>
  <c r="P157" i="17" s="1"/>
  <c r="O60" i="17"/>
  <c r="P61" i="17" s="1"/>
  <c r="C83" i="17"/>
  <c r="O80" i="17"/>
  <c r="P81" i="17" s="1"/>
  <c r="O122" i="17"/>
  <c r="O166" i="17"/>
  <c r="P167" i="17" s="1"/>
  <c r="C28" i="17"/>
  <c r="O28" i="17" s="1"/>
  <c r="P29" i="17" s="1"/>
  <c r="P125" i="17" l="1"/>
  <c r="P123" i="17"/>
  <c r="P83" i="17"/>
  <c r="P51" i="17"/>
  <c r="P137" i="17"/>
  <c r="C176" i="17"/>
  <c r="O176" i="17" l="1"/>
  <c r="P177" i="17" s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I62" i="17"/>
  <c r="I61" i="17"/>
  <c r="I59" i="17"/>
  <c r="I58" i="17"/>
  <c r="I55" i="17"/>
  <c r="I53" i="17"/>
  <c r="I50" i="17"/>
  <c r="I49" i="17"/>
  <c r="I47" i="17"/>
  <c r="I46" i="17"/>
  <c r="I52" i="17" s="1"/>
  <c r="I43" i="17"/>
  <c r="I41" i="17"/>
  <c r="I40" i="17"/>
  <c r="I39" i="17"/>
  <c r="I37" i="17"/>
  <c r="I36" i="17"/>
  <c r="I33" i="17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I9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H20" i="17" l="1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I22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10" i="17"/>
  <c r="I32" i="17"/>
  <c r="I42" i="17"/>
  <c r="I54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34" i="17"/>
  <c r="I56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24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I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O97" i="17"/>
  <c r="O116" i="17"/>
  <c r="O120" i="17"/>
  <c r="P124" i="17" s="1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20" i="17" l="1"/>
  <c r="P18" i="17"/>
  <c r="O180" i="17" s="1"/>
  <c r="O181" i="17" s="1"/>
  <c r="P126" i="17"/>
  <c r="Q9" i="17"/>
  <c r="Q151" i="17"/>
  <c r="Q141" i="17"/>
  <c r="P138" i="17"/>
  <c r="P52" i="17"/>
  <c r="P84" i="17"/>
  <c r="Q11" i="17"/>
  <c r="Q63" i="17"/>
  <c r="Q41" i="17"/>
  <c r="Q21" i="17"/>
  <c r="Q31" i="17"/>
  <c r="Q107" i="17"/>
  <c r="Q53" i="17"/>
  <c r="Q87" i="17"/>
  <c r="Q105" i="17"/>
  <c r="Q139" i="17"/>
  <c r="Q115" i="17"/>
  <c r="Q75" i="17"/>
  <c r="O118" i="17"/>
  <c r="Q117" i="17" s="1"/>
  <c r="O44" i="17"/>
  <c r="Q43" i="17" s="1"/>
  <c r="O66" i="17"/>
  <c r="Q65" i="17" s="1"/>
  <c r="Q55" i="17"/>
  <c r="O170" i="17"/>
  <c r="Q169" i="17" s="1"/>
  <c r="Q127" i="17"/>
  <c r="O86" i="17"/>
  <c r="Q85" i="17" s="1"/>
  <c r="Q159" i="17"/>
  <c r="O150" i="17"/>
  <c r="Q149" i="17" s="1"/>
  <c r="O130" i="17"/>
  <c r="Q129" i="17" s="1"/>
  <c r="O74" i="17"/>
  <c r="Q73" i="17" s="1"/>
  <c r="O24" i="17"/>
  <c r="Q23" i="17" s="1"/>
  <c r="O34" i="17"/>
  <c r="Q33" i="17" s="1"/>
  <c r="Q171" i="17"/>
  <c r="Q161" i="17"/>
</calcChain>
</file>

<file path=xl/sharedStrings.xml><?xml version="1.0" encoding="utf-8"?>
<sst xmlns="http://schemas.openxmlformats.org/spreadsheetml/2006/main" count="2851" uniqueCount="702">
  <si>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</si>
  <si>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</si>
  <si>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</si>
  <si>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</si>
  <si>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</si>
  <si>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</si>
  <si>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</si>
  <si>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</si>
  <si>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</si>
  <si>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</si>
  <si>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</si>
  <si>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</si>
  <si>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</si>
  <si>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</si>
  <si>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</si>
  <si>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</si>
  <si>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</si>
  <si>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</si>
  <si>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</si>
  <si>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</si>
  <si>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</si>
  <si>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</si>
  <si>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</si>
  <si>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</si>
  <si>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</si>
  <si>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</si>
  <si>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</si>
  <si>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</si>
  <si>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</si>
  <si>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</si>
  <si>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</si>
  <si>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</si>
  <si>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</si>
  <si>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</si>
  <si>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</si>
  <si>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</si>
  <si>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</si>
  <si>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</si>
  <si>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</si>
  <si>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</si>
  <si>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</si>
  <si>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</si>
  <si>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</si>
  <si>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</si>
  <si>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</si>
  <si>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</si>
  <si>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</si>
  <si>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</si>
  <si>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</si>
  <si>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</si>
  <si>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</si>
  <si>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</si>
  <si>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</si>
  <si>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</si>
  <si>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</si>
  <si>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</si>
  <si>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</si>
  <si>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</si>
  <si>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</si>
  <si>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</si>
  <si>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</si>
  <si>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</si>
  <si>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</si>
  <si>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</si>
  <si>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</si>
  <si>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</si>
  <si>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</si>
  <si>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</si>
  <si>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</si>
  <si>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</si>
  <si>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</si>
  <si>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</si>
  <si>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</si>
  <si>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</si>
  <si>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</si>
  <si>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</si>
  <si>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</si>
  <si>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</si>
  <si>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</si>
  <si>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</si>
  <si>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</si>
  <si>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</si>
  <si>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</si>
  <si>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</si>
  <si>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</si>
  <si>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</si>
  <si>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</si>
  <si>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</si>
  <si>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</si>
  <si>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</si>
  <si>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</si>
  <si>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</si>
  <si>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</si>
  <si>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</si>
  <si>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</si>
  <si>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</si>
  <si>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</si>
  <si>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</si>
  <si>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</si>
  <si>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</si>
  <si>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</si>
  <si>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</si>
  <si>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</si>
  <si>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</si>
  <si>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</si>
  <si>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</si>
  <si>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</si>
  <si>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</si>
  <si>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</si>
  <si>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</si>
  <si>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</si>
  <si>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</si>
  <si>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</si>
  <si>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</si>
  <si>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</si>
  <si>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</si>
  <si>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</si>
  <si>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</si>
  <si>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</si>
  <si>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</si>
  <si>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</si>
  <si>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</si>
  <si>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</si>
  <si>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</si>
  <si>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</si>
  <si>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</si>
  <si>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</si>
  <si>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</si>
  <si>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</si>
  <si>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</si>
  <si>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</si>
  <si>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</si>
  <si>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</si>
  <si>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</si>
  <si>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เตียงจริง</t>
  </si>
  <si>
    <t>เตียงขึ้นทะเบียน</t>
  </si>
  <si>
    <t>CMI</t>
  </si>
  <si>
    <t>หน่วยบริการ</t>
  </si>
  <si>
    <t>rw</t>
  </si>
  <si>
    <t>Adjrw</t>
  </si>
  <si>
    <t>สมเด็จฯ</t>
  </si>
  <si>
    <t>อัตรา</t>
  </si>
  <si>
    <t>จำนวน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</si>
  <si>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</si>
  <si>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</si>
  <si>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</si>
  <si>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</si>
  <si>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</si>
  <si>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</si>
  <si>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</si>
  <si>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</si>
  <si>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</si>
  <si>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</si>
  <si>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</si>
  <si>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</si>
  <si>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ดัชนีชี้วัดจากข้อมูลผู้ป่วยในที่ใช้จัดทำกลุ่มวินิจฉัยโรคร่วม(DRGs) พฤศจิกายน 2560</t>
  </si>
  <si>
    <t>ดัชนีชี้วัดจากข้อมูลผู้ป่วยในที่ใช้จัดทำกลุ่มวินิจฉัยโรคร่วม(DRGs) ตุลาคม 2560</t>
  </si>
  <si>
    <t>ดัชนีชี้วัดจากข้อมูลผู้ป่วยในที่ใช้จัดทำกลุ่มวินิจฉัยโรคร่วม(DRGs) ธันวาคม 2560</t>
  </si>
  <si>
    <t>ดัชนีชี้วัดจากข้อมูลผู้ป่วยในที่ใช้จัดทำกลุ่มวินิจฉัยโรคร่วม(DRGs) มกราคม 2561</t>
  </si>
  <si>
    <t>ดัชนีชี้วัดจากข้อมูลผู้ป่วยในที่ใช้จัดทำกลุ่มวินิจฉัยโรคร่วม(DRGs) กุมภาพันธ์ 2561</t>
  </si>
  <si>
    <t>ดัชนีชี้วัดจากข้อมูลผู้ป่วยในที่ใช้จัดทำกลุ่มวินิจฉัยโรคร่วม(DRGs) มีนาคม 2561</t>
  </si>
  <si>
    <t>ดัชนีชี้วัดจากข้อมูลผู้ป่วยในที่ใช้จัดทำกลุ่มวินิจฉัยโรคร่วม(DRGs) เมษายน 2561</t>
  </si>
  <si>
    <t>ดัชนีชี้วัดจากข้อมูลผู้ป่วยในที่ใช้จัดทำกลุ่มวินิจฉัยโรคร่วม(DRGs) พฤษภาคม 2561</t>
  </si>
  <si>
    <t>ดัชนีชี้วัดจากข้อมูลผู้ป่วยในที่ใช้จัดทำกลุ่มวินิจฉัยโรคร่วม(DRGs) มิถุนายน 2561</t>
  </si>
  <si>
    <t>ดัชนีชี้วัดจากข้อมูลผู้ป่วยในที่ใช้จัดทำกลุ่มวินิจฉัยโรคร่วม(DRGs) กรกฏาคม 2561</t>
  </si>
  <si>
    <t>ดัชนีชี้วัดจากข้อมูลผู้ป่วยในที่ใช้จัดทำกลุ่มวินิจฉัยโรคร่วม(DRGs) สิงหาคม 2561</t>
  </si>
  <si>
    <t>ดัชนีชี้วัดจากข้อมูลผู้ป่วยในที่ใช้จัดทำกลุ่มวินิจฉัยโรคร่วม(DRGs) กันยายน 2561</t>
  </si>
  <si>
    <t>9.79</t>
  </si>
  <si>
    <t>4.76</t>
  </si>
  <si>
    <t>0.00</t>
  </si>
  <si>
    <t>1.06</t>
  </si>
  <si>
    <t>3.66</t>
  </si>
  <si>
    <t>47.37</t>
  </si>
  <si>
    <t>4.00</t>
  </si>
  <si>
    <t>0</t>
  </si>
  <si>
    <t>6.12</t>
  </si>
  <si>
    <t>4.26</t>
  </si>
  <si>
    <t>17.06</t>
  </si>
  <si>
    <t>9.17</t>
  </si>
  <si>
    <t>0.06</t>
  </si>
  <si>
    <t>0.47</t>
  </si>
  <si>
    <t>0.28</t>
  </si>
  <si>
    <t>6.32</t>
  </si>
  <si>
    <t>3.61</t>
  </si>
  <si>
    <t>5.00</t>
  </si>
  <si>
    <t>0.19</t>
  </si>
  <si>
    <t>0.01</t>
  </si>
  <si>
    <t>0.03</t>
  </si>
  <si>
    <t>21.05</t>
  </si>
  <si>
    <t>25.00</t>
  </si>
  <si>
    <t>10.00</t>
  </si>
  <si>
    <t>7.69</t>
  </si>
  <si>
    <t>1.87</t>
  </si>
  <si>
    <t>0.10</t>
  </si>
  <si>
    <t>0.38</t>
  </si>
  <si>
    <t>0.25</t>
  </si>
  <si>
    <t>5.16</t>
  </si>
  <si>
    <t>1.23</t>
  </si>
  <si>
    <t>2.2862</t>
  </si>
  <si>
    <t>8.96</t>
  </si>
  <si>
    <t>5.20</t>
  </si>
  <si>
    <t>4.83</t>
  </si>
  <si>
    <t>18657.01</t>
  </si>
  <si>
    <t>50.00</t>
  </si>
  <si>
    <t>36.36</t>
  </si>
  <si>
    <t>43.64</t>
  </si>
  <si>
    <t>6.67</t>
  </si>
  <si>
    <t>86.67</t>
  </si>
  <si>
    <t>100.00</t>
  </si>
  <si>
    <t>0.13</t>
  </si>
  <si>
    <t>6.0569</t>
  </si>
  <si>
    <t>1.6797</t>
  </si>
  <si>
    <t>8571.06</t>
  </si>
  <si>
    <t>3.15</t>
  </si>
  <si>
    <t>4.95</t>
  </si>
  <si>
    <t>33.33</t>
  </si>
  <si>
    <t>13.51</t>
  </si>
  <si>
    <t>4.05</t>
  </si>
  <si>
    <t>12.50</t>
  </si>
  <si>
    <t>0.6246</t>
  </si>
  <si>
    <t>0.6228</t>
  </si>
  <si>
    <t>13.06</t>
  </si>
  <si>
    <t>20.69</t>
  </si>
  <si>
    <t>10049.70</t>
  </si>
  <si>
    <t>0.53</t>
  </si>
  <si>
    <t>0.39</t>
  </si>
  <si>
    <t>4.82</t>
  </si>
  <si>
    <t>77.20</t>
  </si>
  <si>
    <t>7.27</t>
  </si>
  <si>
    <t>1.05</t>
  </si>
  <si>
    <t>330.28</t>
  </si>
  <si>
    <t>0.7441</t>
  </si>
  <si>
    <t>0.5891</t>
  </si>
  <si>
    <t>0.6548</t>
  </si>
  <si>
    <t>0.4635</t>
  </si>
  <si>
    <t>2.25</t>
  </si>
  <si>
    <t>3.39</t>
  </si>
  <si>
    <t>2.39</t>
  </si>
  <si>
    <t>3.27</t>
  </si>
  <si>
    <t>17353.89</t>
  </si>
  <si>
    <t>8250.06</t>
  </si>
  <si>
    <t>9358.06</t>
  </si>
  <si>
    <t>9238.43</t>
  </si>
  <si>
    <t>0.6680</t>
  </si>
  <si>
    <t>0.3678</t>
  </si>
  <si>
    <t>0.07</t>
  </si>
  <si>
    <t>0.7944</t>
  </si>
  <si>
    <t>12707.02</t>
  </si>
  <si>
    <t>7641.87</t>
  </si>
  <si>
    <t>0.37</t>
  </si>
  <si>
    <t>3.29</t>
  </si>
  <si>
    <t>16.67</t>
  </si>
  <si>
    <t>20.00</t>
  </si>
  <si>
    <t>14.08</t>
  </si>
  <si>
    <t>7.51</t>
  </si>
  <si>
    <t>0.7562</t>
  </si>
  <si>
    <t>0.7547</t>
  </si>
  <si>
    <t>15.49</t>
  </si>
  <si>
    <t>18.18</t>
  </si>
  <si>
    <t>9720.42</t>
  </si>
  <si>
    <t>0.02</t>
  </si>
  <si>
    <t>0.45</t>
  </si>
  <si>
    <t>4.78</t>
  </si>
  <si>
    <t>67.34</t>
  </si>
  <si>
    <t>5.18</t>
  </si>
  <si>
    <t>1.18</t>
  </si>
  <si>
    <t>193.24</t>
  </si>
  <si>
    <t>0.9131</t>
  </si>
  <si>
    <t>0.4995</t>
  </si>
  <si>
    <t>0.7992</t>
  </si>
  <si>
    <t>0.4823</t>
  </si>
  <si>
    <t>3.23</t>
  </si>
  <si>
    <t>1.38</t>
  </si>
  <si>
    <t>4.39</t>
  </si>
  <si>
    <t>2.65</t>
  </si>
  <si>
    <t>3.99</t>
  </si>
  <si>
    <t>7766.90</t>
  </si>
  <si>
    <t>5320.72</t>
  </si>
  <si>
    <t>10010.97</t>
  </si>
  <si>
    <t>9904.90</t>
  </si>
  <si>
    <t>0.0000</t>
  </si>
  <si>
    <t>0.05</t>
  </si>
  <si>
    <t>0.9357</t>
  </si>
  <si>
    <t>9433.50</t>
  </si>
  <si>
    <t>2.17</t>
  </si>
  <si>
    <t>4.35</t>
  </si>
  <si>
    <t>5.43</t>
  </si>
  <si>
    <t>1.09</t>
  </si>
  <si>
    <t>14.29</t>
  </si>
  <si>
    <t>0.6319</t>
  </si>
  <si>
    <t>0.6309</t>
  </si>
  <si>
    <t>16.30</t>
  </si>
  <si>
    <t>3.33</t>
  </si>
  <si>
    <t>8982.10</t>
  </si>
  <si>
    <t>0.49</t>
  </si>
  <si>
    <t>3.67</t>
  </si>
  <si>
    <t>62.47</t>
  </si>
  <si>
    <t>6.03</t>
  </si>
  <si>
    <t>1.00</t>
  </si>
  <si>
    <t>209.94</t>
  </si>
  <si>
    <t>0.5515</t>
  </si>
  <si>
    <t>0.4137</t>
  </si>
  <si>
    <t>0.6906</t>
  </si>
  <si>
    <t>0.3594</t>
  </si>
  <si>
    <t>2.22</t>
  </si>
  <si>
    <t>2.95</t>
  </si>
  <si>
    <t>3.20</t>
  </si>
  <si>
    <t>11241.49</t>
  </si>
  <si>
    <t>11448.60</t>
  </si>
  <si>
    <t>8673.97</t>
  </si>
  <si>
    <t>9862.96</t>
  </si>
  <si>
    <t>1.1071</t>
  </si>
  <si>
    <t>6020.04</t>
  </si>
  <si>
    <t>2.04</t>
  </si>
  <si>
    <t>7.14</t>
  </si>
  <si>
    <t>0.6684</t>
  </si>
  <si>
    <t>0.6636</t>
  </si>
  <si>
    <t>19.59</t>
  </si>
  <si>
    <t>5.26</t>
  </si>
  <si>
    <t>7045.46</t>
  </si>
  <si>
    <t>0.46</t>
  </si>
  <si>
    <t>0.61</t>
  </si>
  <si>
    <t>2.41</t>
  </si>
  <si>
    <t>30.32</t>
  </si>
  <si>
    <t>0.92</t>
  </si>
  <si>
    <t>226.80</t>
  </si>
  <si>
    <t>0.5141</t>
  </si>
  <si>
    <t>0.7226</t>
  </si>
  <si>
    <t>0.6778</t>
  </si>
  <si>
    <t>0.5818</t>
  </si>
  <si>
    <t>3.71</t>
  </si>
  <si>
    <t>2.00</t>
  </si>
  <si>
    <t>2.88</t>
  </si>
  <si>
    <t>3.50</t>
  </si>
  <si>
    <t>2.90</t>
  </si>
  <si>
    <t>12388.55</t>
  </si>
  <si>
    <t>4541.07</t>
  </si>
  <si>
    <t>6938.13</t>
  </si>
  <si>
    <t>7264.52</t>
  </si>
  <si>
    <t>0.5651</t>
  </si>
  <si>
    <t>0.08</t>
  </si>
  <si>
    <t>1.1507</t>
  </si>
  <si>
    <t>3583.44</t>
  </si>
  <si>
    <t>5675.56</t>
  </si>
  <si>
    <t>5.93</t>
  </si>
  <si>
    <t>3.63</t>
  </si>
  <si>
    <t>2.50</t>
  </si>
  <si>
    <t>5.61</t>
  </si>
  <si>
    <t>4.67</t>
  </si>
  <si>
    <t>0.5988</t>
  </si>
  <si>
    <t>0.5925</t>
  </si>
  <si>
    <t>7.48</t>
  </si>
  <si>
    <t>16124.14</t>
  </si>
  <si>
    <t>0.40</t>
  </si>
  <si>
    <t>2.61</t>
  </si>
  <si>
    <t>35.95</t>
  </si>
  <si>
    <t>3.53</t>
  </si>
  <si>
    <t>0.88</t>
  </si>
  <si>
    <t>311.32</t>
  </si>
  <si>
    <t>0.6789</t>
  </si>
  <si>
    <t>0.4291</t>
  </si>
  <si>
    <t>0.5999</t>
  </si>
  <si>
    <t>0.6383</t>
  </si>
  <si>
    <t>3.00</t>
  </si>
  <si>
    <t>2.89</t>
  </si>
  <si>
    <t>1.67</t>
  </si>
  <si>
    <t>2.84</t>
  </si>
  <si>
    <t>15900.49</t>
  </si>
  <si>
    <t>18353.80</t>
  </si>
  <si>
    <t>16225.03</t>
  </si>
  <si>
    <t>11002.67</t>
  </si>
  <si>
    <t>1.0049</t>
  </si>
  <si>
    <t>0.9048</t>
  </si>
  <si>
    <t>0.04</t>
  </si>
  <si>
    <t>0.9678</t>
  </si>
  <si>
    <t>16409.59</t>
  </si>
  <si>
    <t>15613.50</t>
  </si>
  <si>
    <t>0.78</t>
  </si>
  <si>
    <t>0.57</t>
  </si>
  <si>
    <t>8.05</t>
  </si>
  <si>
    <t>4.02</t>
  </si>
  <si>
    <t>0.6714</t>
  </si>
  <si>
    <t>17.82</t>
  </si>
  <si>
    <t>9758.79</t>
  </si>
  <si>
    <t>0.52</t>
  </si>
  <si>
    <t>0.41</t>
  </si>
  <si>
    <t>4.16</t>
  </si>
  <si>
    <t>61.00</t>
  </si>
  <si>
    <t>1.11</t>
  </si>
  <si>
    <t>157.89</t>
  </si>
  <si>
    <t>0.9062</t>
  </si>
  <si>
    <t>0.2971</t>
  </si>
  <si>
    <t>0.6588</t>
  </si>
  <si>
    <t>0.2369</t>
  </si>
  <si>
    <t>4.04</t>
  </si>
  <si>
    <t>8788.22</t>
  </si>
  <si>
    <t>10716.21</t>
  </si>
  <si>
    <t>9906.09</t>
  </si>
  <si>
    <t>20743.09</t>
  </si>
  <si>
    <t>1.3735</t>
  </si>
  <si>
    <t>0.16</t>
  </si>
  <si>
    <t>0.8419</t>
  </si>
  <si>
    <t>13415.07</t>
  </si>
  <si>
    <t>12425.44</t>
  </si>
  <si>
    <t>0.30</t>
  </si>
  <si>
    <t>0.83</t>
  </si>
  <si>
    <t>7.05</t>
  </si>
  <si>
    <t>14.94</t>
  </si>
  <si>
    <t>14.52</t>
  </si>
  <si>
    <t>0.7692</t>
  </si>
  <si>
    <t>0.7666</t>
  </si>
  <si>
    <t>22.41</t>
  </si>
  <si>
    <t>1.85</t>
  </si>
  <si>
    <t>8578.63</t>
  </si>
  <si>
    <t>0.26</t>
  </si>
  <si>
    <t>4.65</t>
  </si>
  <si>
    <t>98.28</t>
  </si>
  <si>
    <t>7.83</t>
  </si>
  <si>
    <t>170.21</t>
  </si>
  <si>
    <t>0.6584</t>
  </si>
  <si>
    <t>0.7254</t>
  </si>
  <si>
    <t>0.7977</t>
  </si>
  <si>
    <t>0.5857</t>
  </si>
  <si>
    <t>4.54</t>
  </si>
  <si>
    <t>2.45</t>
  </si>
  <si>
    <t>4.03</t>
  </si>
  <si>
    <t>3.88</t>
  </si>
  <si>
    <t>17155.51</t>
  </si>
  <si>
    <t>6218.17</t>
  </si>
  <si>
    <t>7892.70</t>
  </si>
  <si>
    <t>15048.46</t>
  </si>
  <si>
    <t>0.9241</t>
  </si>
  <si>
    <t>0.9333</t>
  </si>
  <si>
    <t>12855.95</t>
  </si>
  <si>
    <t>6202.92</t>
  </si>
  <si>
    <t>0.73</t>
  </si>
  <si>
    <t>6.13</t>
  </si>
  <si>
    <t>8.59</t>
  </si>
  <si>
    <t>4.29</t>
  </si>
  <si>
    <t>0.6652</t>
  </si>
  <si>
    <t>0.6610</t>
  </si>
  <si>
    <t>14.72</t>
  </si>
  <si>
    <t>4.17</t>
  </si>
  <si>
    <t>9310.33</t>
  </si>
  <si>
    <t>0.58</t>
  </si>
  <si>
    <t>3.43</t>
  </si>
  <si>
    <t>52.90</t>
  </si>
  <si>
    <t>5.37</t>
  </si>
  <si>
    <t>0.94</t>
  </si>
  <si>
    <t>242.24</t>
  </si>
  <si>
    <t>0.3451</t>
  </si>
  <si>
    <t>0.6074</t>
  </si>
  <si>
    <t>0.7002</t>
  </si>
  <si>
    <t>0.4212</t>
  </si>
  <si>
    <t>1.75</t>
  </si>
  <si>
    <t>3.25</t>
  </si>
  <si>
    <t>3.13</t>
  </si>
  <si>
    <t>2.64</t>
  </si>
  <si>
    <t>3.06</t>
  </si>
  <si>
    <t>13178.79</t>
  </si>
  <si>
    <t>9236.55</t>
  </si>
  <si>
    <t>9020.65</t>
  </si>
  <si>
    <t>13321.03</t>
  </si>
  <si>
    <t>0.9943</t>
  </si>
  <si>
    <t>7527.94</t>
  </si>
  <si>
    <t>7.85</t>
  </si>
  <si>
    <t>9.37</t>
  </si>
  <si>
    <t>0.7109</t>
  </si>
  <si>
    <t>0.7053</t>
  </si>
  <si>
    <t>15.41</t>
  </si>
  <si>
    <t>1.96</t>
  </si>
  <si>
    <t>9964.18</t>
  </si>
  <si>
    <t>0.43</t>
  </si>
  <si>
    <t>0.24</t>
  </si>
  <si>
    <t>5.80</t>
  </si>
  <si>
    <t>54.09</t>
  </si>
  <si>
    <t>0.95</t>
  </si>
  <si>
    <t>251.55</t>
  </si>
  <si>
    <t>0.5021</t>
  </si>
  <si>
    <t>0.5013</t>
  </si>
  <si>
    <t>0.7636</t>
  </si>
  <si>
    <t>0.4275</t>
  </si>
  <si>
    <t>4.20</t>
  </si>
  <si>
    <t>2.67</t>
  </si>
  <si>
    <t>3.21</t>
  </si>
  <si>
    <t>1.91</t>
  </si>
  <si>
    <t>3.11</t>
  </si>
  <si>
    <t>26463.08</t>
  </si>
  <si>
    <t>10873.05</t>
  </si>
  <si>
    <t>9554.61</t>
  </si>
  <si>
    <t>8747.87</t>
  </si>
  <si>
    <t>1.1454</t>
  </si>
  <si>
    <t>0.6164</t>
  </si>
  <si>
    <t>8533.26</t>
  </si>
  <si>
    <t>12841.14</t>
  </si>
  <si>
    <t>2.27</t>
  </si>
  <si>
    <t>4.55</t>
  </si>
  <si>
    <t>0.8146</t>
  </si>
  <si>
    <t>0.7990</t>
  </si>
  <si>
    <t>20.93</t>
  </si>
  <si>
    <t>6577.30</t>
  </si>
  <si>
    <t>1.39</t>
  </si>
  <si>
    <t>41.33</t>
  </si>
  <si>
    <t>4.30</t>
  </si>
  <si>
    <t>0.80</t>
  </si>
  <si>
    <t>454.55</t>
  </si>
  <si>
    <t>0.8206</t>
  </si>
  <si>
    <t>0.7350</t>
  </si>
  <si>
    <t>2.93</t>
  </si>
  <si>
    <t>2.33</t>
  </si>
  <si>
    <t>6593.62</t>
  </si>
  <si>
    <t>6330.06</t>
  </si>
  <si>
    <t>0.3033</t>
  </si>
  <si>
    <t>5205.28</t>
  </si>
  <si>
    <t>2.08</t>
  </si>
  <si>
    <t>9.09</t>
  </si>
  <si>
    <t>10.42</t>
  </si>
  <si>
    <t>7.29</t>
  </si>
  <si>
    <t>0.6817</t>
  </si>
  <si>
    <t>0.6777</t>
  </si>
  <si>
    <t>18.85</t>
  </si>
  <si>
    <t>10616.06</t>
  </si>
  <si>
    <t>0.42</t>
  </si>
  <si>
    <t>4.08</t>
  </si>
  <si>
    <t>68.57</t>
  </si>
  <si>
    <t>5.97</t>
  </si>
  <si>
    <t>1.03</t>
  </si>
  <si>
    <t>166.67</t>
  </si>
  <si>
    <t>0.8380</t>
  </si>
  <si>
    <t>0.5756</t>
  </si>
  <si>
    <t>0.7612</t>
  </si>
  <si>
    <t>0.4861</t>
  </si>
  <si>
    <t>3.07</t>
  </si>
  <si>
    <t>3.77</t>
  </si>
  <si>
    <t>2.79</t>
  </si>
  <si>
    <t>3.52</t>
  </si>
  <si>
    <t>13688.53</t>
  </si>
  <si>
    <t>11243.10</t>
  </si>
  <si>
    <t>10522.96</t>
  </si>
  <si>
    <t>9883.96</t>
  </si>
  <si>
    <t>0.8524</t>
  </si>
  <si>
    <t>0.7593</t>
  </si>
  <si>
    <t>3554.69</t>
  </si>
  <si>
    <t>14825.54</t>
  </si>
  <si>
    <t>2.11</t>
  </si>
  <si>
    <t>4.21</t>
  </si>
  <si>
    <t>11.11</t>
  </si>
  <si>
    <t>10.53</t>
  </si>
  <si>
    <t>13.68</t>
  </si>
  <si>
    <t>1.0161</t>
  </si>
  <si>
    <t>1.0153</t>
  </si>
  <si>
    <t>28.42</t>
  </si>
  <si>
    <t>7.41</t>
  </si>
  <si>
    <t>10750.53</t>
  </si>
  <si>
    <t>0.34</t>
  </si>
  <si>
    <t>2.73</t>
  </si>
  <si>
    <t>130.65</t>
  </si>
  <si>
    <t>9.40</t>
  </si>
  <si>
    <t>234.04</t>
  </si>
  <si>
    <t>2.4869</t>
  </si>
  <si>
    <t>0.4242</t>
  </si>
  <si>
    <t>0.7907</t>
  </si>
  <si>
    <t>0.7570</t>
  </si>
  <si>
    <t>6.93</t>
  </si>
  <si>
    <t>1.17</t>
  </si>
  <si>
    <t>4.50</t>
  </si>
  <si>
    <t>7603.44</t>
  </si>
  <si>
    <t>5994.50</t>
  </si>
  <si>
    <t>12550.82</t>
  </si>
  <si>
    <t>17603.12</t>
  </si>
  <si>
    <t>0.8840</t>
  </si>
  <si>
    <t>1.3640</t>
  </si>
  <si>
    <t>11977.38</t>
  </si>
  <si>
    <t>5370.90</t>
  </si>
  <si>
    <t>0.11</t>
  </si>
  <si>
    <t>1.12</t>
  </si>
  <si>
    <t>25.84</t>
  </si>
  <si>
    <t>12.36</t>
  </si>
  <si>
    <t>0.7696</t>
  </si>
  <si>
    <t>0.7657</t>
  </si>
  <si>
    <t>24.72</t>
  </si>
  <si>
    <t>9131.41</t>
  </si>
  <si>
    <t>107.74</t>
  </si>
  <si>
    <t>8.90</t>
  </si>
  <si>
    <t>134.83</t>
  </si>
  <si>
    <t>0.6631</t>
  </si>
  <si>
    <t>0.3429</t>
  </si>
  <si>
    <t>0.8033</t>
  </si>
  <si>
    <t>0.8838</t>
  </si>
  <si>
    <t>3.75</t>
  </si>
  <si>
    <t>13804.25</t>
  </si>
  <si>
    <t>12101.20</t>
  </si>
  <si>
    <t>8287.71</t>
  </si>
  <si>
    <t>6400.57</t>
  </si>
  <si>
    <t>0.09</t>
  </si>
  <si>
    <t>0.6480</t>
  </si>
  <si>
    <t>10686.89</t>
  </si>
  <si>
    <t>0.79</t>
  </si>
  <si>
    <t>5.30</t>
  </si>
  <si>
    <t>11.76</t>
  </si>
  <si>
    <t>8.25</t>
  </si>
  <si>
    <t>3.54</t>
  </si>
  <si>
    <t>9.62</t>
  </si>
  <si>
    <t>0.6052</t>
  </si>
  <si>
    <t>0.6033</t>
  </si>
  <si>
    <t>10.04</t>
  </si>
  <si>
    <t>3.92</t>
  </si>
  <si>
    <t>10198.27</t>
  </si>
  <si>
    <t>0.59</t>
  </si>
  <si>
    <t>0.35</t>
  </si>
  <si>
    <t>90.27</t>
  </si>
  <si>
    <t>118.90</t>
  </si>
  <si>
    <t>2.12</t>
  </si>
  <si>
    <t>1.0055</t>
  </si>
  <si>
    <t>0.4572</t>
  </si>
  <si>
    <t>0.6295</t>
  </si>
  <si>
    <t>0.4419</t>
  </si>
  <si>
    <t>2.69</t>
  </si>
  <si>
    <t>2.44</t>
  </si>
  <si>
    <t>3.46</t>
  </si>
  <si>
    <t>12024.80</t>
  </si>
  <si>
    <t>10948.14</t>
  </si>
  <si>
    <t>10119.70</t>
  </si>
  <si>
    <t>9711.23</t>
  </si>
  <si>
    <t>1.0009</t>
  </si>
  <si>
    <t>9838.99</t>
  </si>
  <si>
    <t>5.59</t>
  </si>
  <si>
    <t>20.18</t>
  </si>
  <si>
    <t>30.59</t>
  </si>
  <si>
    <t>19.05</t>
  </si>
  <si>
    <t>21.93</t>
  </si>
  <si>
    <t>3</t>
  </si>
  <si>
    <t>7.82</t>
  </si>
  <si>
    <t>6.10</t>
  </si>
  <si>
    <t>0.5</t>
  </si>
  <si>
    <t>46.70</t>
  </si>
  <si>
    <t>1.4884</t>
  </si>
  <si>
    <t>1.4846</t>
  </si>
  <si>
    <t>17.76</t>
  </si>
  <si>
    <t>23.98</t>
  </si>
  <si>
    <t>13010.51</t>
  </si>
  <si>
    <t>0.27</t>
  </si>
  <si>
    <t>28.08</t>
  </si>
  <si>
    <t>98.07</t>
  </si>
  <si>
    <t>5.89</t>
  </si>
  <si>
    <t>1.08</t>
  </si>
  <si>
    <t>104.41</t>
  </si>
  <si>
    <t>15.89</t>
  </si>
  <si>
    <t>2.2717</t>
  </si>
  <si>
    <t>0.8196</t>
  </si>
  <si>
    <t>1.6275</t>
  </si>
  <si>
    <t>1.1003</t>
  </si>
  <si>
    <t>6.31</t>
  </si>
  <si>
    <t>3.82</t>
  </si>
  <si>
    <t>5.42</t>
  </si>
  <si>
    <t>5.01</t>
  </si>
  <si>
    <t>12536.96</t>
  </si>
  <si>
    <t>12644.52</t>
  </si>
  <si>
    <t>13335.65</t>
  </si>
  <si>
    <t>11604.92</t>
  </si>
  <si>
    <t>70.00</t>
  </si>
  <si>
    <t>43.08</t>
  </si>
  <si>
    <t>53.22</t>
  </si>
  <si>
    <t>49.55</t>
  </si>
  <si>
    <t>2.63</t>
  </si>
  <si>
    <t>74.56</t>
  </si>
  <si>
    <t>2.2653</t>
  </si>
  <si>
    <t>3.6047</t>
  </si>
  <si>
    <t>3.1331</t>
  </si>
  <si>
    <t>12312.03</t>
  </si>
  <si>
    <t>13657.70</t>
  </si>
  <si>
    <t>3.87</t>
  </si>
  <si>
    <t>2.96</t>
  </si>
  <si>
    <t>34.62</t>
  </si>
  <si>
    <t>7.54</t>
  </si>
  <si>
    <t>1.94</t>
  </si>
  <si>
    <t>8.26</t>
  </si>
  <si>
    <t>40.50</t>
  </si>
  <si>
    <t>1.2520</t>
  </si>
  <si>
    <t>1.2531</t>
  </si>
  <si>
    <t>17.14</t>
  </si>
  <si>
    <t>16.07</t>
  </si>
  <si>
    <t>13753.27</t>
  </si>
  <si>
    <t>13.31</t>
  </si>
  <si>
    <t>89.84</t>
  </si>
  <si>
    <t>5.27</t>
  </si>
  <si>
    <t>1.22</t>
  </si>
  <si>
    <t>110.76</t>
  </si>
  <si>
    <t>12.66</t>
  </si>
  <si>
    <t>0.8957</t>
  </si>
  <si>
    <t>1.3408</t>
  </si>
  <si>
    <t>0.7706</t>
  </si>
  <si>
    <t>3.73</t>
  </si>
  <si>
    <t>4.68</t>
  </si>
  <si>
    <t>12933.44</t>
  </si>
  <si>
    <t>13254.50</t>
  </si>
  <si>
    <t>10560.59</t>
  </si>
  <si>
    <t>52.17</t>
  </si>
  <si>
    <t>43.36</t>
  </si>
  <si>
    <t>2.2683</t>
  </si>
  <si>
    <t>12369.02</t>
  </si>
  <si>
    <t>12.06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</si>
</sst>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8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</cellStyleXfs>
  <cellXfs count="14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4" fontId="23" fillId="0" borderId="1" xfId="1" applyNumberFormat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1" borderId="1" xfId="1" applyFont="1" applyFill="1" applyBorder="1" applyAlignment="1">
      <alignment horizontal="center"/>
    </xf>
    <xf numFmtId="3" fontId="23" fillId="11" borderId="1" xfId="1" applyNumberFormat="1" applyFont="1" applyFill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1" fontId="23" fillId="11" borderId="1" xfId="1" applyNumberFormat="1" applyFont="1" applyFill="1" applyBorder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23" fillId="0" borderId="19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3" xfId="1" applyFont="1" applyBorder="1" applyAlignment="1">
      <alignment horizontal="center"/>
    </xf>
  </cellXfs>
  <cellStyles count="11"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L9" sqref="L9:L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s="28" customFormat="1" x14ac:dyDescent="0.35">
      <c r="A4" s="28" t="s">
        <v>107</v>
      </c>
      <c r="B4" s="28">
        <v>3310</v>
      </c>
      <c r="C4" s="30">
        <v>981</v>
      </c>
      <c r="D4" s="29">
        <v>222</v>
      </c>
      <c r="E4" s="29">
        <v>213</v>
      </c>
      <c r="F4" s="29">
        <v>184</v>
      </c>
      <c r="G4" s="30">
        <v>98</v>
      </c>
      <c r="H4" s="30">
        <v>509</v>
      </c>
      <c r="I4" s="30">
        <v>107</v>
      </c>
      <c r="J4" s="30">
        <v>174</v>
      </c>
      <c r="K4" s="29">
        <v>241</v>
      </c>
      <c r="L4" s="29">
        <v>163</v>
      </c>
      <c r="M4" s="29">
        <v>331</v>
      </c>
      <c r="N4" s="29">
        <v>44</v>
      </c>
      <c r="O4" s="29">
        <v>192</v>
      </c>
      <c r="P4" s="30">
        <v>95</v>
      </c>
      <c r="Q4" s="30">
        <v>89</v>
      </c>
    </row>
    <row r="5" spans="1:17" s="16" customFormat="1" x14ac:dyDescent="0.35">
      <c r="A5" s="16" t="s">
        <v>109</v>
      </c>
      <c r="B5" s="28"/>
      <c r="C5" s="27"/>
      <c r="D5" s="26"/>
      <c r="E5" s="26"/>
      <c r="F5" s="26"/>
      <c r="G5" s="27"/>
      <c r="H5" s="27"/>
      <c r="I5" s="27"/>
      <c r="J5" s="27"/>
      <c r="K5" s="26"/>
      <c r="L5" s="26"/>
      <c r="M5" s="26"/>
      <c r="N5" s="26"/>
      <c r="O5" s="26"/>
      <c r="P5" s="27"/>
      <c r="Q5" s="27"/>
    </row>
    <row r="6" spans="1:17" s="16" customFormat="1" x14ac:dyDescent="0.35">
      <c r="A6" s="16" t="s">
        <v>110</v>
      </c>
      <c r="B6" s="29"/>
      <c r="C6" s="27">
        <v>1</v>
      </c>
      <c r="D6" s="26"/>
      <c r="E6" s="26"/>
      <c r="F6" s="29"/>
      <c r="G6" s="26">
        <v>1</v>
      </c>
      <c r="H6" s="29">
        <v>1</v>
      </c>
      <c r="I6" s="29"/>
      <c r="J6" s="29"/>
      <c r="K6" s="29"/>
      <c r="L6" s="26"/>
      <c r="M6" s="26"/>
      <c r="N6" s="26">
        <v>1</v>
      </c>
      <c r="O6" s="26">
        <v>1</v>
      </c>
      <c r="P6" s="26"/>
      <c r="Q6" s="26"/>
    </row>
    <row r="7" spans="1:17" s="16" customFormat="1" x14ac:dyDescent="0.35">
      <c r="A7" s="16" t="s">
        <v>111</v>
      </c>
      <c r="B7" s="29"/>
      <c r="C7" s="30">
        <v>101</v>
      </c>
      <c r="D7" s="26"/>
      <c r="E7" s="26">
        <v>1</v>
      </c>
      <c r="F7" s="29">
        <v>2</v>
      </c>
      <c r="G7" s="29"/>
      <c r="H7" s="29">
        <v>1</v>
      </c>
      <c r="I7" s="29">
        <v>2</v>
      </c>
      <c r="J7" s="29"/>
      <c r="K7" s="29"/>
      <c r="L7" s="26"/>
      <c r="M7" s="26">
        <v>1</v>
      </c>
      <c r="N7" s="29">
        <v>1</v>
      </c>
      <c r="O7" s="26"/>
      <c r="P7" s="26">
        <v>6</v>
      </c>
      <c r="Q7" s="29">
        <v>2</v>
      </c>
    </row>
    <row r="8" spans="1:17" s="32" customFormat="1" x14ac:dyDescent="0.35">
      <c r="A8" s="32" t="s">
        <v>113</v>
      </c>
      <c r="B8" s="66">
        <v>16578</v>
      </c>
      <c r="C8" s="82">
        <v>5106</v>
      </c>
      <c r="D8" s="83">
        <v>726</v>
      </c>
      <c r="E8" s="66">
        <v>850</v>
      </c>
      <c r="F8" s="66">
        <v>589</v>
      </c>
      <c r="G8" s="66">
        <v>284</v>
      </c>
      <c r="H8" s="66">
        <v>1763</v>
      </c>
      <c r="I8" s="66">
        <v>304</v>
      </c>
      <c r="J8" s="66">
        <v>632</v>
      </c>
      <c r="K8" s="66">
        <v>934</v>
      </c>
      <c r="L8" s="66">
        <v>498</v>
      </c>
      <c r="M8" s="86">
        <v>1028</v>
      </c>
      <c r="N8" s="66">
        <v>124</v>
      </c>
      <c r="O8" s="66">
        <v>673</v>
      </c>
      <c r="P8" s="66">
        <v>408</v>
      </c>
      <c r="Q8" s="66">
        <v>334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626</v>
      </c>
      <c r="C10" t="s">
        <v>671</v>
      </c>
      <c r="D10" t="s">
        <v>213</v>
      </c>
      <c r="E10" t="s">
        <v>250</v>
      </c>
      <c r="F10" t="s">
        <v>284</v>
      </c>
      <c r="G10" t="s">
        <v>313</v>
      </c>
      <c r="H10" t="s">
        <v>597</v>
      </c>
      <c r="I10" t="s">
        <v>169</v>
      </c>
      <c r="J10" t="s">
        <v>378</v>
      </c>
      <c r="K10" t="s">
        <v>405</v>
      </c>
      <c r="L10" t="s">
        <v>197</v>
      </c>
      <c r="M10" t="s">
        <v>404</v>
      </c>
      <c r="N10" t="s">
        <v>169</v>
      </c>
      <c r="O10" t="s">
        <v>514</v>
      </c>
      <c r="P10" t="s">
        <v>544</v>
      </c>
      <c r="Q10" t="s">
        <v>575</v>
      </c>
    </row>
    <row r="11" spans="1:17" x14ac:dyDescent="0.35">
      <c r="A11" t="s">
        <v>3</v>
      </c>
      <c r="B11" t="s">
        <v>167</v>
      </c>
      <c r="C11" t="s">
        <v>169</v>
      </c>
      <c r="D11" t="s">
        <v>169</v>
      </c>
      <c r="E11" t="s">
        <v>169</v>
      </c>
      <c r="F11" t="s">
        <v>169</v>
      </c>
      <c r="G11" t="s">
        <v>169</v>
      </c>
      <c r="H11" t="s">
        <v>169</v>
      </c>
      <c r="I11" t="s">
        <v>169</v>
      </c>
      <c r="J11" t="s">
        <v>169</v>
      </c>
      <c r="K11" t="s">
        <v>169</v>
      </c>
      <c r="L11" t="s">
        <v>169</v>
      </c>
      <c r="M11" t="s">
        <v>169</v>
      </c>
      <c r="N11" t="s">
        <v>169</v>
      </c>
      <c r="O11" t="s">
        <v>169</v>
      </c>
      <c r="P11" t="s">
        <v>169</v>
      </c>
      <c r="Q11" t="s">
        <v>169</v>
      </c>
    </row>
    <row r="12" spans="1:17" x14ac:dyDescent="0.35">
      <c r="A12" t="s">
        <v>4</v>
      </c>
      <c r="B12" t="s">
        <v>627</v>
      </c>
      <c r="C12" t="s">
        <v>599</v>
      </c>
      <c r="D12" t="s">
        <v>169</v>
      </c>
      <c r="E12" t="s">
        <v>251</v>
      </c>
      <c r="F12" t="s">
        <v>203</v>
      </c>
      <c r="G12" t="s">
        <v>169</v>
      </c>
      <c r="H12" t="s">
        <v>189</v>
      </c>
      <c r="I12" t="s">
        <v>169</v>
      </c>
      <c r="J12" t="s">
        <v>203</v>
      </c>
      <c r="K12" t="s">
        <v>169</v>
      </c>
      <c r="L12" t="s">
        <v>189</v>
      </c>
      <c r="M12" t="s">
        <v>169</v>
      </c>
      <c r="N12" t="s">
        <v>169</v>
      </c>
      <c r="O12" t="s">
        <v>208</v>
      </c>
      <c r="P12" t="s">
        <v>218</v>
      </c>
      <c r="Q12" t="s">
        <v>189</v>
      </c>
    </row>
    <row r="13" spans="1:17" x14ac:dyDescent="0.35">
      <c r="A13" t="s">
        <v>5</v>
      </c>
      <c r="B13" t="s">
        <v>628</v>
      </c>
      <c r="C13" t="s">
        <v>188</v>
      </c>
      <c r="D13" t="s">
        <v>203</v>
      </c>
      <c r="E13" t="s">
        <v>169</v>
      </c>
      <c r="F13" t="s">
        <v>169</v>
      </c>
      <c r="G13" t="s">
        <v>169</v>
      </c>
      <c r="H13" t="s">
        <v>169</v>
      </c>
      <c r="I13" t="s">
        <v>169</v>
      </c>
      <c r="J13" t="s">
        <v>169</v>
      </c>
      <c r="K13" t="s">
        <v>169</v>
      </c>
      <c r="L13" t="s">
        <v>169</v>
      </c>
      <c r="M13" t="s">
        <v>169</v>
      </c>
      <c r="N13" t="s">
        <v>169</v>
      </c>
      <c r="O13" t="s">
        <v>169</v>
      </c>
      <c r="P13" t="s">
        <v>169</v>
      </c>
      <c r="Q13" t="s">
        <v>169</v>
      </c>
    </row>
    <row r="14" spans="1:17" x14ac:dyDescent="0.35">
      <c r="A14" t="s">
        <v>6</v>
      </c>
      <c r="B14" t="s">
        <v>168</v>
      </c>
      <c r="C14" t="s">
        <v>169</v>
      </c>
      <c r="D14" t="s">
        <v>169</v>
      </c>
      <c r="E14" t="s">
        <v>169</v>
      </c>
      <c r="F14" t="s">
        <v>169</v>
      </c>
      <c r="G14" t="s">
        <v>169</v>
      </c>
      <c r="H14" t="s">
        <v>169</v>
      </c>
      <c r="I14" t="s">
        <v>169</v>
      </c>
      <c r="J14" t="s">
        <v>169</v>
      </c>
      <c r="K14" t="s">
        <v>169</v>
      </c>
      <c r="L14" t="s">
        <v>169</v>
      </c>
      <c r="M14" t="s">
        <v>169</v>
      </c>
      <c r="N14" t="s">
        <v>169</v>
      </c>
      <c r="O14" t="s">
        <v>169</v>
      </c>
      <c r="P14" t="s">
        <v>169</v>
      </c>
      <c r="Q14" t="s">
        <v>169</v>
      </c>
    </row>
    <row r="15" spans="1:17" x14ac:dyDescent="0.35">
      <c r="A15" t="s">
        <v>7</v>
      </c>
      <c r="B15" t="s">
        <v>169</v>
      </c>
      <c r="C15" t="s">
        <v>189</v>
      </c>
      <c r="D15" t="s">
        <v>169</v>
      </c>
      <c r="E15" t="s">
        <v>169</v>
      </c>
      <c r="F15" t="s">
        <v>169</v>
      </c>
      <c r="G15" t="s">
        <v>169</v>
      </c>
      <c r="H15" t="s">
        <v>169</v>
      </c>
      <c r="I15" t="s">
        <v>169</v>
      </c>
      <c r="J15" t="s">
        <v>169</v>
      </c>
      <c r="K15" t="s">
        <v>169</v>
      </c>
      <c r="L15" t="s">
        <v>169</v>
      </c>
      <c r="M15" t="s">
        <v>169</v>
      </c>
      <c r="N15" t="s">
        <v>169</v>
      </c>
      <c r="O15" t="s">
        <v>169</v>
      </c>
      <c r="P15" t="s">
        <v>169</v>
      </c>
      <c r="Q15" t="s">
        <v>169</v>
      </c>
    </row>
    <row r="16" spans="1:17" x14ac:dyDescent="0.35">
      <c r="A16" t="s">
        <v>8</v>
      </c>
      <c r="B16" t="s">
        <v>170</v>
      </c>
      <c r="C16" t="s">
        <v>169</v>
      </c>
      <c r="D16" t="s">
        <v>169</v>
      </c>
      <c r="E16" t="s">
        <v>169</v>
      </c>
      <c r="F16" t="s">
        <v>169</v>
      </c>
      <c r="G16" t="s">
        <v>169</v>
      </c>
      <c r="H16" t="s">
        <v>169</v>
      </c>
      <c r="I16" t="s">
        <v>169</v>
      </c>
      <c r="J16" t="s">
        <v>169</v>
      </c>
      <c r="K16" t="s">
        <v>169</v>
      </c>
      <c r="L16" t="s">
        <v>169</v>
      </c>
      <c r="M16" t="s">
        <v>169</v>
      </c>
      <c r="N16" t="s">
        <v>169</v>
      </c>
      <c r="O16" t="s">
        <v>169</v>
      </c>
      <c r="P16" t="s">
        <v>169</v>
      </c>
      <c r="Q16" t="s">
        <v>169</v>
      </c>
    </row>
    <row r="17" spans="1:17" x14ac:dyDescent="0.35">
      <c r="A17" s="1" t="s">
        <v>9</v>
      </c>
      <c r="B17" t="s">
        <v>171</v>
      </c>
      <c r="C17" t="s">
        <v>672</v>
      </c>
      <c r="D17" t="s">
        <v>214</v>
      </c>
      <c r="E17" t="s">
        <v>196</v>
      </c>
      <c r="F17" t="s">
        <v>285</v>
      </c>
      <c r="G17" t="s">
        <v>175</v>
      </c>
      <c r="H17" t="s">
        <v>598</v>
      </c>
      <c r="I17" t="s">
        <v>192</v>
      </c>
      <c r="J17" t="s">
        <v>182</v>
      </c>
      <c r="K17" t="s">
        <v>406</v>
      </c>
      <c r="L17" t="s">
        <v>436</v>
      </c>
      <c r="M17" t="s">
        <v>465</v>
      </c>
      <c r="N17" t="s">
        <v>495</v>
      </c>
      <c r="O17" t="s">
        <v>442</v>
      </c>
      <c r="P17" t="s">
        <v>545</v>
      </c>
      <c r="Q17" t="s">
        <v>235</v>
      </c>
    </row>
    <row r="18" spans="1:17" x14ac:dyDescent="0.35">
      <c r="A18" t="s">
        <v>10</v>
      </c>
      <c r="B18" t="s">
        <v>172</v>
      </c>
      <c r="C18" t="s">
        <v>673</v>
      </c>
      <c r="D18" t="s">
        <v>215</v>
      </c>
      <c r="E18" t="s">
        <v>189</v>
      </c>
      <c r="F18" t="s">
        <v>169</v>
      </c>
      <c r="G18" t="s">
        <v>189</v>
      </c>
      <c r="H18" t="s">
        <v>599</v>
      </c>
      <c r="I18" t="s">
        <v>169</v>
      </c>
      <c r="J18" t="s">
        <v>169</v>
      </c>
      <c r="K18" t="s">
        <v>169</v>
      </c>
      <c r="L18" t="s">
        <v>169</v>
      </c>
      <c r="M18" t="s">
        <v>169</v>
      </c>
      <c r="N18" t="s">
        <v>169</v>
      </c>
      <c r="O18" t="s">
        <v>515</v>
      </c>
      <c r="P18" t="s">
        <v>215</v>
      </c>
      <c r="Q18" t="s">
        <v>169</v>
      </c>
    </row>
    <row r="19" spans="1:17" x14ac:dyDescent="0.35">
      <c r="A19" t="s">
        <v>11</v>
      </c>
      <c r="B19" t="s">
        <v>629</v>
      </c>
      <c r="C19" t="s">
        <v>169</v>
      </c>
      <c r="D19" t="s">
        <v>169</v>
      </c>
      <c r="E19" t="s">
        <v>169</v>
      </c>
      <c r="F19" t="s">
        <v>169</v>
      </c>
      <c r="G19" t="s">
        <v>169</v>
      </c>
      <c r="H19" t="s">
        <v>169</v>
      </c>
      <c r="I19" t="s">
        <v>169</v>
      </c>
      <c r="J19" t="s">
        <v>169</v>
      </c>
      <c r="K19" t="s">
        <v>169</v>
      </c>
      <c r="L19" t="s">
        <v>169</v>
      </c>
      <c r="M19" t="s">
        <v>169</v>
      </c>
      <c r="N19" t="s">
        <v>169</v>
      </c>
      <c r="O19" t="s">
        <v>169</v>
      </c>
      <c r="P19" t="s">
        <v>169</v>
      </c>
      <c r="Q19" t="s">
        <v>169</v>
      </c>
    </row>
    <row r="20" spans="1:17" x14ac:dyDescent="0.35">
      <c r="A20" t="s">
        <v>12</v>
      </c>
      <c r="B20" t="s">
        <v>630</v>
      </c>
      <c r="C20" t="s">
        <v>190</v>
      </c>
      <c r="D20" t="s">
        <v>169</v>
      </c>
      <c r="E20" t="s">
        <v>252</v>
      </c>
      <c r="F20" t="s">
        <v>169</v>
      </c>
      <c r="G20" t="s">
        <v>169</v>
      </c>
      <c r="H20" t="s">
        <v>169</v>
      </c>
      <c r="I20" t="s">
        <v>169</v>
      </c>
      <c r="J20" t="s">
        <v>169</v>
      </c>
      <c r="K20" t="s">
        <v>169</v>
      </c>
      <c r="L20" t="s">
        <v>215</v>
      </c>
      <c r="M20" t="s">
        <v>169</v>
      </c>
      <c r="N20" t="s">
        <v>169</v>
      </c>
      <c r="O20" t="s">
        <v>169</v>
      </c>
      <c r="P20" t="s">
        <v>546</v>
      </c>
      <c r="Q20" t="s">
        <v>169</v>
      </c>
    </row>
    <row r="21" spans="1:17" x14ac:dyDescent="0.35">
      <c r="A21" t="s">
        <v>13</v>
      </c>
      <c r="B21" t="s">
        <v>191</v>
      </c>
      <c r="C21" t="s">
        <v>169</v>
      </c>
      <c r="D21" t="s">
        <v>169</v>
      </c>
      <c r="E21" t="s">
        <v>169</v>
      </c>
      <c r="F21" t="s">
        <v>169</v>
      </c>
      <c r="G21" t="s">
        <v>203</v>
      </c>
      <c r="H21" t="s">
        <v>169</v>
      </c>
      <c r="I21" t="s">
        <v>169</v>
      </c>
      <c r="J21" t="s">
        <v>169</v>
      </c>
      <c r="K21" t="s">
        <v>169</v>
      </c>
      <c r="L21" t="s">
        <v>169</v>
      </c>
      <c r="M21" t="s">
        <v>169</v>
      </c>
      <c r="N21" t="s">
        <v>169</v>
      </c>
      <c r="O21" t="s">
        <v>169</v>
      </c>
      <c r="P21" t="s">
        <v>169</v>
      </c>
      <c r="Q21" t="s">
        <v>169</v>
      </c>
    </row>
    <row r="22" spans="1:17" x14ac:dyDescent="0.35">
      <c r="A22" t="s">
        <v>14</v>
      </c>
      <c r="B22" t="s">
        <v>631</v>
      </c>
      <c r="C22" t="s">
        <v>174</v>
      </c>
      <c r="D22" t="s">
        <v>174</v>
      </c>
      <c r="E22" t="s">
        <v>174</v>
      </c>
      <c r="F22" t="s">
        <v>174</v>
      </c>
      <c r="G22" t="s">
        <v>174</v>
      </c>
      <c r="H22" t="s">
        <v>174</v>
      </c>
      <c r="I22" t="s">
        <v>174</v>
      </c>
      <c r="J22" t="s">
        <v>174</v>
      </c>
      <c r="K22" t="s">
        <v>174</v>
      </c>
      <c r="L22" t="s">
        <v>174</v>
      </c>
      <c r="M22" t="s">
        <v>174</v>
      </c>
      <c r="N22" t="s">
        <v>174</v>
      </c>
      <c r="O22" t="s">
        <v>174</v>
      </c>
      <c r="P22" t="s">
        <v>174</v>
      </c>
      <c r="Q22" t="s">
        <v>174</v>
      </c>
    </row>
    <row r="23" spans="1:17" x14ac:dyDescent="0.35">
      <c r="A23" t="s">
        <v>15</v>
      </c>
      <c r="B23" t="s">
        <v>632</v>
      </c>
      <c r="C23" t="s">
        <v>674</v>
      </c>
      <c r="D23" t="s">
        <v>216</v>
      </c>
      <c r="E23" t="s">
        <v>253</v>
      </c>
      <c r="F23" t="s">
        <v>286</v>
      </c>
      <c r="G23" t="s">
        <v>288</v>
      </c>
      <c r="H23" t="s">
        <v>600</v>
      </c>
      <c r="I23" t="s">
        <v>347</v>
      </c>
      <c r="J23" t="s">
        <v>379</v>
      </c>
      <c r="K23" t="s">
        <v>407</v>
      </c>
      <c r="L23" t="s">
        <v>437</v>
      </c>
      <c r="M23" t="s">
        <v>466</v>
      </c>
      <c r="N23" t="s">
        <v>496</v>
      </c>
      <c r="O23" t="s">
        <v>516</v>
      </c>
      <c r="P23" t="s">
        <v>547</v>
      </c>
      <c r="Q23" t="s">
        <v>576</v>
      </c>
    </row>
    <row r="24" spans="1:17" x14ac:dyDescent="0.35">
      <c r="A24" t="s">
        <v>16</v>
      </c>
      <c r="B24" t="s">
        <v>633</v>
      </c>
      <c r="C24" t="s">
        <v>675</v>
      </c>
      <c r="D24" t="s">
        <v>217</v>
      </c>
      <c r="E24" t="s">
        <v>254</v>
      </c>
      <c r="F24" t="s">
        <v>287</v>
      </c>
      <c r="G24" t="s">
        <v>314</v>
      </c>
      <c r="H24" t="s">
        <v>601</v>
      </c>
      <c r="I24" t="s">
        <v>348</v>
      </c>
      <c r="J24" t="s">
        <v>380</v>
      </c>
      <c r="K24" t="s">
        <v>408</v>
      </c>
      <c r="L24" t="s">
        <v>438</v>
      </c>
      <c r="M24" t="s">
        <v>201</v>
      </c>
      <c r="N24" t="s">
        <v>169</v>
      </c>
      <c r="O24" t="s">
        <v>517</v>
      </c>
      <c r="P24" t="s">
        <v>548</v>
      </c>
      <c r="Q24" t="s">
        <v>577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634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169</v>
      </c>
      <c r="C28" t="s">
        <v>169</v>
      </c>
      <c r="D28" t="s">
        <v>169</v>
      </c>
      <c r="E28" t="s">
        <v>169</v>
      </c>
      <c r="F28" t="s">
        <v>169</v>
      </c>
      <c r="G28" t="s">
        <v>169</v>
      </c>
      <c r="H28" t="s">
        <v>169</v>
      </c>
      <c r="I28" t="s">
        <v>169</v>
      </c>
      <c r="J28" t="s">
        <v>169</v>
      </c>
      <c r="K28" t="s">
        <v>169</v>
      </c>
      <c r="L28" t="s">
        <v>169</v>
      </c>
      <c r="M28" t="s">
        <v>169</v>
      </c>
      <c r="N28" t="s">
        <v>169</v>
      </c>
      <c r="O28" t="s">
        <v>169</v>
      </c>
      <c r="P28" t="s">
        <v>169</v>
      </c>
      <c r="Q28" t="s">
        <v>169</v>
      </c>
    </row>
    <row r="29" spans="1:17" x14ac:dyDescent="0.35">
      <c r="A29" s="1" t="s">
        <v>21</v>
      </c>
      <c r="B29" t="s">
        <v>176</v>
      </c>
      <c r="C29" t="s">
        <v>169</v>
      </c>
      <c r="D29" t="s">
        <v>169</v>
      </c>
      <c r="E29" t="s">
        <v>169</v>
      </c>
      <c r="F29" t="s">
        <v>169</v>
      </c>
      <c r="G29" t="s">
        <v>169</v>
      </c>
      <c r="H29" t="s">
        <v>169</v>
      </c>
      <c r="I29" t="s">
        <v>169</v>
      </c>
      <c r="J29" t="s">
        <v>169</v>
      </c>
      <c r="K29" t="s">
        <v>169</v>
      </c>
      <c r="L29" t="s">
        <v>169</v>
      </c>
      <c r="M29" t="s">
        <v>169</v>
      </c>
      <c r="N29" t="s">
        <v>169</v>
      </c>
      <c r="O29" t="s">
        <v>169</v>
      </c>
      <c r="P29" t="s">
        <v>169</v>
      </c>
      <c r="Q29" t="s">
        <v>169</v>
      </c>
    </row>
    <row r="30" spans="1:17" x14ac:dyDescent="0.35">
      <c r="A30" s="1" t="s">
        <v>22</v>
      </c>
      <c r="B30" t="s">
        <v>169</v>
      </c>
      <c r="C30" t="s">
        <v>169</v>
      </c>
      <c r="D30" t="s">
        <v>169</v>
      </c>
      <c r="E30" t="s">
        <v>169</v>
      </c>
      <c r="F30" t="s">
        <v>169</v>
      </c>
      <c r="G30" t="s">
        <v>169</v>
      </c>
      <c r="H30" t="s">
        <v>169</v>
      </c>
      <c r="I30" t="s">
        <v>169</v>
      </c>
      <c r="J30" t="s">
        <v>169</v>
      </c>
      <c r="K30" t="s">
        <v>169</v>
      </c>
      <c r="L30" t="s">
        <v>169</v>
      </c>
      <c r="M30" t="s">
        <v>169</v>
      </c>
      <c r="N30" t="s">
        <v>169</v>
      </c>
      <c r="O30" t="s">
        <v>169</v>
      </c>
      <c r="P30" t="s">
        <v>169</v>
      </c>
      <c r="Q30" t="s">
        <v>169</v>
      </c>
    </row>
    <row r="31" spans="1:17" x14ac:dyDescent="0.35">
      <c r="A31" t="s">
        <v>23</v>
      </c>
      <c r="B31" t="s">
        <v>177</v>
      </c>
      <c r="C31" t="s">
        <v>169</v>
      </c>
      <c r="D31" t="s">
        <v>169</v>
      </c>
      <c r="E31" t="s">
        <v>169</v>
      </c>
      <c r="F31" t="s">
        <v>169</v>
      </c>
      <c r="G31" t="s">
        <v>169</v>
      </c>
      <c r="H31" t="s">
        <v>169</v>
      </c>
      <c r="I31" t="s">
        <v>169</v>
      </c>
      <c r="J31" t="s">
        <v>169</v>
      </c>
      <c r="K31" t="s">
        <v>169</v>
      </c>
      <c r="L31" t="s">
        <v>169</v>
      </c>
      <c r="M31" t="s">
        <v>169</v>
      </c>
      <c r="N31" t="s">
        <v>169</v>
      </c>
      <c r="O31" t="s">
        <v>169</v>
      </c>
      <c r="P31" t="s">
        <v>169</v>
      </c>
      <c r="Q31" t="s">
        <v>169</v>
      </c>
    </row>
    <row r="32" spans="1:17" x14ac:dyDescent="0.35">
      <c r="A32" t="s">
        <v>24</v>
      </c>
      <c r="B32" t="s">
        <v>178</v>
      </c>
      <c r="C32" t="s">
        <v>676</v>
      </c>
      <c r="D32" t="s">
        <v>218</v>
      </c>
      <c r="E32" t="s">
        <v>169</v>
      </c>
      <c r="F32" t="s">
        <v>288</v>
      </c>
      <c r="G32" t="s">
        <v>169</v>
      </c>
      <c r="H32" t="s">
        <v>602</v>
      </c>
      <c r="I32" t="s">
        <v>169</v>
      </c>
      <c r="J32" t="s">
        <v>169</v>
      </c>
      <c r="K32" t="s">
        <v>169</v>
      </c>
      <c r="L32" t="s">
        <v>189</v>
      </c>
      <c r="M32" t="s">
        <v>190</v>
      </c>
      <c r="N32" t="s">
        <v>169</v>
      </c>
      <c r="O32" t="s">
        <v>169</v>
      </c>
      <c r="P32" t="s">
        <v>169</v>
      </c>
      <c r="Q32" t="s">
        <v>169</v>
      </c>
    </row>
    <row r="33" spans="1:17" x14ac:dyDescent="0.35">
      <c r="A33" t="s">
        <v>25</v>
      </c>
      <c r="B33" t="s">
        <v>635</v>
      </c>
      <c r="C33" t="s">
        <v>677</v>
      </c>
      <c r="D33" t="s">
        <v>169</v>
      </c>
      <c r="E33" t="s">
        <v>169</v>
      </c>
      <c r="F33" t="s">
        <v>169</v>
      </c>
      <c r="G33" t="s">
        <v>169</v>
      </c>
      <c r="H33" t="s">
        <v>169</v>
      </c>
      <c r="I33" t="s">
        <v>169</v>
      </c>
      <c r="J33" t="s">
        <v>169</v>
      </c>
      <c r="K33" t="s">
        <v>169</v>
      </c>
      <c r="L33" t="s">
        <v>169</v>
      </c>
      <c r="M33" t="s">
        <v>169</v>
      </c>
      <c r="N33" t="s">
        <v>169</v>
      </c>
      <c r="O33" t="s">
        <v>169</v>
      </c>
      <c r="P33" t="s">
        <v>169</v>
      </c>
      <c r="Q33" t="s">
        <v>169</v>
      </c>
    </row>
    <row r="34" spans="1:17" x14ac:dyDescent="0.35">
      <c r="A34" t="s">
        <v>26</v>
      </c>
      <c r="B34" t="s">
        <v>169</v>
      </c>
      <c r="C34" t="s">
        <v>169</v>
      </c>
      <c r="D34" t="s">
        <v>169</v>
      </c>
      <c r="E34" t="s">
        <v>169</v>
      </c>
      <c r="F34" t="s">
        <v>169</v>
      </c>
      <c r="G34" t="s">
        <v>169</v>
      </c>
      <c r="H34" t="s">
        <v>169</v>
      </c>
      <c r="I34" t="s">
        <v>169</v>
      </c>
      <c r="J34" t="s">
        <v>169</v>
      </c>
      <c r="K34" t="s">
        <v>169</v>
      </c>
      <c r="L34" t="s">
        <v>169</v>
      </c>
      <c r="M34" t="s">
        <v>169</v>
      </c>
      <c r="N34" t="s">
        <v>169</v>
      </c>
      <c r="O34" t="s">
        <v>169</v>
      </c>
      <c r="P34" t="s">
        <v>169</v>
      </c>
      <c r="Q34" t="s">
        <v>169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636</v>
      </c>
      <c r="C36" t="s">
        <v>678</v>
      </c>
      <c r="D36" t="s">
        <v>219</v>
      </c>
      <c r="E36" t="s">
        <v>255</v>
      </c>
      <c r="F36" t="s">
        <v>289</v>
      </c>
      <c r="G36" t="s">
        <v>315</v>
      </c>
      <c r="H36" t="s">
        <v>603</v>
      </c>
      <c r="I36" t="s">
        <v>349</v>
      </c>
      <c r="J36" t="s">
        <v>381</v>
      </c>
      <c r="K36" t="s">
        <v>409</v>
      </c>
      <c r="L36" t="s">
        <v>439</v>
      </c>
      <c r="M36" t="s">
        <v>467</v>
      </c>
      <c r="N36" t="s">
        <v>497</v>
      </c>
      <c r="O36" t="s">
        <v>518</v>
      </c>
      <c r="P36" t="s">
        <v>549</v>
      </c>
      <c r="Q36" t="s">
        <v>578</v>
      </c>
    </row>
    <row r="37" spans="1:17" x14ac:dyDescent="0.35">
      <c r="A37" s="1" t="s">
        <v>29</v>
      </c>
      <c r="B37" t="s">
        <v>637</v>
      </c>
      <c r="C37" t="s">
        <v>679</v>
      </c>
      <c r="D37" t="s">
        <v>220</v>
      </c>
      <c r="E37" t="s">
        <v>256</v>
      </c>
      <c r="F37" t="s">
        <v>290</v>
      </c>
      <c r="G37" t="s">
        <v>316</v>
      </c>
      <c r="H37" t="s">
        <v>604</v>
      </c>
      <c r="I37" t="s">
        <v>350</v>
      </c>
      <c r="J37" t="s">
        <v>315</v>
      </c>
      <c r="K37" t="s">
        <v>410</v>
      </c>
      <c r="L37" t="s">
        <v>440</v>
      </c>
      <c r="M37" t="s">
        <v>468</v>
      </c>
      <c r="N37" t="s">
        <v>498</v>
      </c>
      <c r="O37" t="s">
        <v>519</v>
      </c>
      <c r="P37" t="s">
        <v>550</v>
      </c>
      <c r="Q37" t="s">
        <v>579</v>
      </c>
    </row>
    <row r="38" spans="1:17" x14ac:dyDescent="0.35">
      <c r="A38" t="s">
        <v>30</v>
      </c>
      <c r="B38" t="s">
        <v>638</v>
      </c>
      <c r="C38" t="s">
        <v>680</v>
      </c>
      <c r="D38" t="s">
        <v>221</v>
      </c>
      <c r="E38" t="s">
        <v>257</v>
      </c>
      <c r="F38" t="s">
        <v>291</v>
      </c>
      <c r="G38" t="s">
        <v>317</v>
      </c>
      <c r="H38" t="s">
        <v>605</v>
      </c>
      <c r="I38" t="s">
        <v>351</v>
      </c>
      <c r="J38" t="s">
        <v>382</v>
      </c>
      <c r="K38" t="s">
        <v>411</v>
      </c>
      <c r="L38" t="s">
        <v>441</v>
      </c>
      <c r="M38" t="s">
        <v>469</v>
      </c>
      <c r="N38" t="s">
        <v>499</v>
      </c>
      <c r="O38" t="s">
        <v>520</v>
      </c>
      <c r="P38" t="s">
        <v>551</v>
      </c>
      <c r="Q38" t="s">
        <v>580</v>
      </c>
    </row>
    <row r="39" spans="1:17" x14ac:dyDescent="0.35">
      <c r="A39" t="s">
        <v>31</v>
      </c>
      <c r="B39" t="s">
        <v>639</v>
      </c>
      <c r="C39" t="s">
        <v>681</v>
      </c>
      <c r="D39" t="s">
        <v>222</v>
      </c>
      <c r="E39" t="s">
        <v>258</v>
      </c>
      <c r="F39" t="s">
        <v>292</v>
      </c>
      <c r="G39" t="s">
        <v>318</v>
      </c>
      <c r="H39" t="s">
        <v>606</v>
      </c>
      <c r="I39" t="s">
        <v>169</v>
      </c>
      <c r="J39" t="s">
        <v>271</v>
      </c>
      <c r="K39" t="s">
        <v>412</v>
      </c>
      <c r="L39" t="s">
        <v>442</v>
      </c>
      <c r="M39" t="s">
        <v>470</v>
      </c>
      <c r="N39" t="s">
        <v>169</v>
      </c>
      <c r="O39" t="s">
        <v>169</v>
      </c>
      <c r="P39" t="s">
        <v>552</v>
      </c>
      <c r="Q39" t="s">
        <v>169</v>
      </c>
    </row>
    <row r="40" spans="1:17" x14ac:dyDescent="0.35">
      <c r="A40" s="1" t="s">
        <v>32</v>
      </c>
      <c r="B40" t="s">
        <v>640</v>
      </c>
      <c r="C40" t="s">
        <v>682</v>
      </c>
      <c r="D40" t="s">
        <v>223</v>
      </c>
      <c r="E40" t="s">
        <v>259</v>
      </c>
      <c r="F40" t="s">
        <v>293</v>
      </c>
      <c r="G40" t="s">
        <v>319</v>
      </c>
      <c r="H40" t="s">
        <v>607</v>
      </c>
      <c r="I40" t="s">
        <v>352</v>
      </c>
      <c r="J40" t="s">
        <v>383</v>
      </c>
      <c r="K40" t="s">
        <v>413</v>
      </c>
      <c r="L40" t="s">
        <v>443</v>
      </c>
      <c r="M40" t="s">
        <v>471</v>
      </c>
      <c r="N40" t="s">
        <v>500</v>
      </c>
      <c r="O40" t="s">
        <v>521</v>
      </c>
      <c r="P40" t="s">
        <v>553</v>
      </c>
      <c r="Q40" t="s">
        <v>581</v>
      </c>
    </row>
    <row r="41" spans="1:17" x14ac:dyDescent="0.35">
      <c r="A41" s="1" t="s">
        <v>33</v>
      </c>
      <c r="B41" t="s">
        <v>574</v>
      </c>
      <c r="C41" t="s">
        <v>193</v>
      </c>
      <c r="D41" t="s">
        <v>186</v>
      </c>
      <c r="E41" t="s">
        <v>260</v>
      </c>
      <c r="F41" t="s">
        <v>186</v>
      </c>
      <c r="G41" t="s">
        <v>186</v>
      </c>
      <c r="H41" t="s">
        <v>260</v>
      </c>
      <c r="I41" t="s">
        <v>169</v>
      </c>
      <c r="J41" t="s">
        <v>260</v>
      </c>
      <c r="K41" t="s">
        <v>187</v>
      </c>
      <c r="L41" t="s">
        <v>260</v>
      </c>
      <c r="M41" t="s">
        <v>187</v>
      </c>
      <c r="N41" t="s">
        <v>281</v>
      </c>
      <c r="O41" t="s">
        <v>260</v>
      </c>
      <c r="P41" t="s">
        <v>179</v>
      </c>
      <c r="Q41" t="s">
        <v>260</v>
      </c>
    </row>
    <row r="42" spans="1:17" x14ac:dyDescent="0.35">
      <c r="A42" s="1" t="s">
        <v>34</v>
      </c>
      <c r="B42" t="s">
        <v>609</v>
      </c>
      <c r="C42" t="s">
        <v>249</v>
      </c>
      <c r="D42" t="s">
        <v>224</v>
      </c>
      <c r="E42" t="s">
        <v>261</v>
      </c>
      <c r="F42" t="s">
        <v>294</v>
      </c>
      <c r="G42" t="s">
        <v>320</v>
      </c>
      <c r="H42" t="s">
        <v>608</v>
      </c>
      <c r="I42" t="s">
        <v>353</v>
      </c>
      <c r="J42" t="s">
        <v>384</v>
      </c>
      <c r="K42" t="s">
        <v>385</v>
      </c>
      <c r="L42" t="s">
        <v>444</v>
      </c>
      <c r="M42" t="s">
        <v>472</v>
      </c>
      <c r="N42" t="s">
        <v>180</v>
      </c>
      <c r="O42" t="s">
        <v>522</v>
      </c>
      <c r="P42" t="s">
        <v>554</v>
      </c>
      <c r="Q42" t="s">
        <v>194</v>
      </c>
    </row>
    <row r="43" spans="1:17" x14ac:dyDescent="0.35">
      <c r="A43" t="s">
        <v>35</v>
      </c>
      <c r="B43" t="s">
        <v>641</v>
      </c>
      <c r="C43" t="s">
        <v>195</v>
      </c>
      <c r="D43" t="s">
        <v>225</v>
      </c>
      <c r="E43" t="s">
        <v>195</v>
      </c>
      <c r="F43" t="s">
        <v>181</v>
      </c>
      <c r="G43" t="s">
        <v>321</v>
      </c>
      <c r="H43" t="s">
        <v>609</v>
      </c>
      <c r="I43" t="s">
        <v>298</v>
      </c>
      <c r="J43" t="s">
        <v>385</v>
      </c>
      <c r="K43" t="s">
        <v>414</v>
      </c>
      <c r="L43" t="s">
        <v>353</v>
      </c>
      <c r="M43" t="s">
        <v>473</v>
      </c>
      <c r="N43" t="s">
        <v>298</v>
      </c>
      <c r="O43" t="s">
        <v>404</v>
      </c>
      <c r="P43" t="s">
        <v>298</v>
      </c>
      <c r="Q43" t="s">
        <v>522</v>
      </c>
    </row>
    <row r="44" spans="1:17" x14ac:dyDescent="0.35">
      <c r="A44" t="s">
        <v>36</v>
      </c>
      <c r="B44" t="s">
        <v>642</v>
      </c>
      <c r="C44" t="s">
        <v>683</v>
      </c>
      <c r="D44" t="s">
        <v>226</v>
      </c>
      <c r="E44" t="s">
        <v>262</v>
      </c>
      <c r="F44" t="s">
        <v>295</v>
      </c>
      <c r="G44" t="s">
        <v>322</v>
      </c>
      <c r="H44" t="s">
        <v>314</v>
      </c>
      <c r="I44" t="s">
        <v>354</v>
      </c>
      <c r="J44" t="s">
        <v>386</v>
      </c>
      <c r="K44" t="s">
        <v>415</v>
      </c>
      <c r="L44" t="s">
        <v>445</v>
      </c>
      <c r="M44" t="s">
        <v>474</v>
      </c>
      <c r="N44" t="s">
        <v>501</v>
      </c>
      <c r="O44" t="s">
        <v>523</v>
      </c>
      <c r="P44" t="s">
        <v>555</v>
      </c>
      <c r="Q44" t="s">
        <v>354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643</v>
      </c>
      <c r="C46" t="s">
        <v>684</v>
      </c>
      <c r="D46" t="s">
        <v>227</v>
      </c>
      <c r="E46" t="s">
        <v>263</v>
      </c>
      <c r="F46" t="s">
        <v>296</v>
      </c>
      <c r="G46" t="s">
        <v>323</v>
      </c>
      <c r="H46" t="s">
        <v>610</v>
      </c>
      <c r="I46" t="s">
        <v>355</v>
      </c>
      <c r="J46" t="s">
        <v>387</v>
      </c>
      <c r="K46" t="s">
        <v>416</v>
      </c>
      <c r="L46" t="s">
        <v>446</v>
      </c>
      <c r="M46" t="s">
        <v>475</v>
      </c>
      <c r="N46" t="s">
        <v>502</v>
      </c>
      <c r="O46" t="s">
        <v>524</v>
      </c>
      <c r="P46" t="s">
        <v>556</v>
      </c>
      <c r="Q46" t="s">
        <v>582</v>
      </c>
    </row>
    <row r="47" spans="1:17" x14ac:dyDescent="0.35">
      <c r="A47" s="1" t="s">
        <v>39</v>
      </c>
      <c r="B47" t="s">
        <v>644</v>
      </c>
      <c r="C47" t="s">
        <v>685</v>
      </c>
      <c r="D47" t="s">
        <v>228</v>
      </c>
      <c r="E47" t="s">
        <v>264</v>
      </c>
      <c r="F47" t="s">
        <v>297</v>
      </c>
      <c r="G47" t="s">
        <v>271</v>
      </c>
      <c r="H47" t="s">
        <v>465</v>
      </c>
      <c r="I47" t="s">
        <v>356</v>
      </c>
      <c r="J47" t="s">
        <v>264</v>
      </c>
      <c r="K47" t="s">
        <v>417</v>
      </c>
      <c r="L47" t="s">
        <v>447</v>
      </c>
      <c r="M47" t="s">
        <v>447</v>
      </c>
      <c r="N47" t="s">
        <v>503</v>
      </c>
      <c r="O47" t="s">
        <v>525</v>
      </c>
      <c r="P47" t="s">
        <v>557</v>
      </c>
      <c r="Q47" t="s">
        <v>583</v>
      </c>
    </row>
    <row r="48" spans="1:17" x14ac:dyDescent="0.35">
      <c r="A48" t="s">
        <v>40</v>
      </c>
      <c r="B48" t="s">
        <v>645</v>
      </c>
      <c r="C48" t="s">
        <v>686</v>
      </c>
      <c r="D48" t="s">
        <v>229</v>
      </c>
      <c r="E48" t="s">
        <v>265</v>
      </c>
      <c r="F48" t="s">
        <v>298</v>
      </c>
      <c r="G48" t="s">
        <v>324</v>
      </c>
      <c r="H48" t="s">
        <v>287</v>
      </c>
      <c r="I48" t="s">
        <v>357</v>
      </c>
      <c r="J48" t="s">
        <v>388</v>
      </c>
      <c r="K48" t="s">
        <v>287</v>
      </c>
      <c r="L48" t="s">
        <v>448</v>
      </c>
      <c r="M48" t="s">
        <v>476</v>
      </c>
      <c r="N48" t="s">
        <v>504</v>
      </c>
      <c r="O48" t="s">
        <v>526</v>
      </c>
      <c r="P48" t="s">
        <v>388</v>
      </c>
      <c r="Q48" t="s">
        <v>229</v>
      </c>
    </row>
    <row r="49" spans="1:17" x14ac:dyDescent="0.35">
      <c r="A49" t="s">
        <v>41</v>
      </c>
      <c r="B49" t="s">
        <v>646</v>
      </c>
      <c r="C49" t="s">
        <v>687</v>
      </c>
      <c r="D49" t="s">
        <v>230</v>
      </c>
      <c r="E49" t="s">
        <v>266</v>
      </c>
      <c r="F49" t="s">
        <v>299</v>
      </c>
      <c r="G49" t="s">
        <v>325</v>
      </c>
      <c r="H49" t="s">
        <v>611</v>
      </c>
      <c r="I49" t="s">
        <v>358</v>
      </c>
      <c r="J49" t="s">
        <v>389</v>
      </c>
      <c r="K49" t="s">
        <v>418</v>
      </c>
      <c r="L49" t="s">
        <v>449</v>
      </c>
      <c r="M49" t="s">
        <v>477</v>
      </c>
      <c r="N49" t="s">
        <v>505</v>
      </c>
      <c r="O49" t="s">
        <v>527</v>
      </c>
      <c r="P49" t="s">
        <v>558</v>
      </c>
      <c r="Q49" t="s">
        <v>584</v>
      </c>
    </row>
    <row r="50" spans="1:17" x14ac:dyDescent="0.35">
      <c r="A50" t="s">
        <v>42</v>
      </c>
      <c r="B50" t="s">
        <v>647</v>
      </c>
      <c r="C50" t="s">
        <v>688</v>
      </c>
      <c r="D50" t="s">
        <v>178</v>
      </c>
      <c r="E50" t="s">
        <v>169</v>
      </c>
      <c r="F50" t="s">
        <v>169</v>
      </c>
      <c r="G50" t="s">
        <v>169</v>
      </c>
      <c r="H50" t="s">
        <v>612</v>
      </c>
      <c r="I50" t="s">
        <v>169</v>
      </c>
      <c r="J50" t="s">
        <v>169</v>
      </c>
      <c r="K50" t="s">
        <v>176</v>
      </c>
      <c r="L50" t="s">
        <v>169</v>
      </c>
      <c r="M50" t="s">
        <v>169</v>
      </c>
      <c r="N50" t="s">
        <v>169</v>
      </c>
      <c r="O50" t="s">
        <v>169</v>
      </c>
      <c r="P50" t="s">
        <v>169</v>
      </c>
      <c r="Q50" t="s">
        <v>169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648</v>
      </c>
      <c r="C52" t="s">
        <v>198</v>
      </c>
      <c r="D52" t="s">
        <v>231</v>
      </c>
      <c r="E52" t="s">
        <v>267</v>
      </c>
      <c r="F52" t="s">
        <v>300</v>
      </c>
      <c r="G52" t="s">
        <v>326</v>
      </c>
      <c r="H52" t="s">
        <v>613</v>
      </c>
      <c r="I52" t="s">
        <v>359</v>
      </c>
      <c r="J52" t="s">
        <v>390</v>
      </c>
      <c r="K52" t="s">
        <v>419</v>
      </c>
      <c r="L52" t="s">
        <v>450</v>
      </c>
      <c r="M52" t="s">
        <v>478</v>
      </c>
      <c r="N52" t="s">
        <v>280</v>
      </c>
      <c r="O52" t="s">
        <v>528</v>
      </c>
      <c r="P52" t="s">
        <v>559</v>
      </c>
      <c r="Q52" t="s">
        <v>585</v>
      </c>
    </row>
    <row r="53" spans="1:17" x14ac:dyDescent="0.35">
      <c r="A53" t="s">
        <v>45</v>
      </c>
      <c r="B53" t="s">
        <v>649</v>
      </c>
      <c r="C53" t="s">
        <v>689</v>
      </c>
      <c r="D53" t="s">
        <v>232</v>
      </c>
      <c r="E53" t="s">
        <v>268</v>
      </c>
      <c r="F53" t="s">
        <v>301</v>
      </c>
      <c r="G53" t="s">
        <v>327</v>
      </c>
      <c r="H53" t="s">
        <v>614</v>
      </c>
      <c r="I53" t="s">
        <v>360</v>
      </c>
      <c r="J53" t="s">
        <v>391</v>
      </c>
      <c r="K53" t="s">
        <v>420</v>
      </c>
      <c r="L53" t="s">
        <v>451</v>
      </c>
      <c r="M53" t="s">
        <v>479</v>
      </c>
      <c r="N53" t="s">
        <v>280</v>
      </c>
      <c r="O53" t="s">
        <v>529</v>
      </c>
      <c r="P53" t="s">
        <v>560</v>
      </c>
      <c r="Q53" t="s">
        <v>586</v>
      </c>
    </row>
    <row r="54" spans="1:17" x14ac:dyDescent="0.35">
      <c r="A54" t="s">
        <v>46</v>
      </c>
      <c r="B54" t="s">
        <v>650</v>
      </c>
      <c r="C54" t="s">
        <v>690</v>
      </c>
      <c r="D54" t="s">
        <v>233</v>
      </c>
      <c r="E54" t="s">
        <v>269</v>
      </c>
      <c r="F54" t="s">
        <v>302</v>
      </c>
      <c r="G54" t="s">
        <v>328</v>
      </c>
      <c r="H54" t="s">
        <v>615</v>
      </c>
      <c r="I54" t="s">
        <v>361</v>
      </c>
      <c r="J54" t="s">
        <v>392</v>
      </c>
      <c r="K54" t="s">
        <v>421</v>
      </c>
      <c r="L54" t="s">
        <v>452</v>
      </c>
      <c r="M54" t="s">
        <v>480</v>
      </c>
      <c r="N54" t="s">
        <v>506</v>
      </c>
      <c r="O54" t="s">
        <v>530</v>
      </c>
      <c r="P54" t="s">
        <v>561</v>
      </c>
      <c r="Q54" t="s">
        <v>587</v>
      </c>
    </row>
    <row r="55" spans="1:17" x14ac:dyDescent="0.35">
      <c r="A55" t="s">
        <v>47</v>
      </c>
      <c r="B55" t="s">
        <v>651</v>
      </c>
      <c r="C55" t="s">
        <v>691</v>
      </c>
      <c r="D55" t="s">
        <v>234</v>
      </c>
      <c r="E55" t="s">
        <v>270</v>
      </c>
      <c r="F55" t="s">
        <v>303</v>
      </c>
      <c r="G55" t="s">
        <v>329</v>
      </c>
      <c r="H55" t="s">
        <v>616</v>
      </c>
      <c r="I55" t="s">
        <v>362</v>
      </c>
      <c r="J55" t="s">
        <v>393</v>
      </c>
      <c r="K55" t="s">
        <v>422</v>
      </c>
      <c r="L55" t="s">
        <v>453</v>
      </c>
      <c r="M55" t="s">
        <v>481</v>
      </c>
      <c r="N55" t="s">
        <v>507</v>
      </c>
      <c r="O55" t="s">
        <v>531</v>
      </c>
      <c r="P55" t="s">
        <v>562</v>
      </c>
      <c r="Q55" t="s">
        <v>588</v>
      </c>
    </row>
    <row r="56" spans="1:17" x14ac:dyDescent="0.35">
      <c r="A56" s="2" t="s">
        <v>48</v>
      </c>
      <c r="B56" t="s">
        <v>636</v>
      </c>
      <c r="C56" t="s">
        <v>678</v>
      </c>
      <c r="D56" t="s">
        <v>219</v>
      </c>
      <c r="E56" t="s">
        <v>255</v>
      </c>
      <c r="F56" t="s">
        <v>289</v>
      </c>
      <c r="G56" t="s">
        <v>315</v>
      </c>
      <c r="H56" t="s">
        <v>603</v>
      </c>
      <c r="I56" t="s">
        <v>349</v>
      </c>
      <c r="J56" t="s">
        <v>381</v>
      </c>
      <c r="K56" t="s">
        <v>409</v>
      </c>
      <c r="L56" t="s">
        <v>439</v>
      </c>
      <c r="M56" t="s">
        <v>467</v>
      </c>
      <c r="N56" t="s">
        <v>497</v>
      </c>
      <c r="O56" t="s">
        <v>518</v>
      </c>
      <c r="P56" t="s">
        <v>549</v>
      </c>
      <c r="Q56" t="s">
        <v>578</v>
      </c>
    </row>
    <row r="57" spans="1:17" x14ac:dyDescent="0.35">
      <c r="A57" t="s">
        <v>49</v>
      </c>
      <c r="B57" t="s">
        <v>652</v>
      </c>
      <c r="C57" t="s">
        <v>199</v>
      </c>
      <c r="D57" t="s">
        <v>184</v>
      </c>
      <c r="E57" t="s">
        <v>271</v>
      </c>
      <c r="F57" t="s">
        <v>292</v>
      </c>
      <c r="G57" t="s">
        <v>330</v>
      </c>
      <c r="H57" t="s">
        <v>344</v>
      </c>
      <c r="I57" t="s">
        <v>363</v>
      </c>
      <c r="J57" t="s">
        <v>394</v>
      </c>
      <c r="K57" t="s">
        <v>423</v>
      </c>
      <c r="L57" t="s">
        <v>454</v>
      </c>
      <c r="M57" t="s">
        <v>482</v>
      </c>
      <c r="N57" t="s">
        <v>169</v>
      </c>
      <c r="O57" t="s">
        <v>184</v>
      </c>
      <c r="P57" t="s">
        <v>563</v>
      </c>
      <c r="Q57" t="s">
        <v>173</v>
      </c>
    </row>
    <row r="58" spans="1:17" x14ac:dyDescent="0.35">
      <c r="A58" t="s">
        <v>50</v>
      </c>
      <c r="B58" t="s">
        <v>653</v>
      </c>
      <c r="C58" t="s">
        <v>692</v>
      </c>
      <c r="D58" t="s">
        <v>235</v>
      </c>
      <c r="E58" t="s">
        <v>272</v>
      </c>
      <c r="F58" t="s">
        <v>304</v>
      </c>
      <c r="G58" t="s">
        <v>331</v>
      </c>
      <c r="H58" t="s">
        <v>617</v>
      </c>
      <c r="I58" t="s">
        <v>346</v>
      </c>
      <c r="J58" t="s">
        <v>235</v>
      </c>
      <c r="K58" t="s">
        <v>424</v>
      </c>
      <c r="L58" t="s">
        <v>455</v>
      </c>
      <c r="M58" t="s">
        <v>483</v>
      </c>
      <c r="N58" t="s">
        <v>169</v>
      </c>
      <c r="O58" t="s">
        <v>532</v>
      </c>
      <c r="P58" t="s">
        <v>564</v>
      </c>
      <c r="Q58" t="s">
        <v>363</v>
      </c>
    </row>
    <row r="59" spans="1:17" x14ac:dyDescent="0.35">
      <c r="A59" t="s">
        <v>51</v>
      </c>
      <c r="B59" t="s">
        <v>654</v>
      </c>
      <c r="C59" t="s">
        <v>200</v>
      </c>
      <c r="D59" t="s">
        <v>236</v>
      </c>
      <c r="E59" t="s">
        <v>273</v>
      </c>
      <c r="F59" t="s">
        <v>250</v>
      </c>
      <c r="G59" t="s">
        <v>332</v>
      </c>
      <c r="H59" t="s">
        <v>183</v>
      </c>
      <c r="I59" t="s">
        <v>364</v>
      </c>
      <c r="J59" t="s">
        <v>171</v>
      </c>
      <c r="K59" t="s">
        <v>425</v>
      </c>
      <c r="L59" t="s">
        <v>456</v>
      </c>
      <c r="M59" t="s">
        <v>484</v>
      </c>
      <c r="N59" t="s">
        <v>508</v>
      </c>
      <c r="O59" t="s">
        <v>533</v>
      </c>
      <c r="P59" t="s">
        <v>425</v>
      </c>
      <c r="Q59" t="s">
        <v>589</v>
      </c>
    </row>
    <row r="60" spans="1:17" x14ac:dyDescent="0.35">
      <c r="A60" t="s">
        <v>52</v>
      </c>
      <c r="B60" t="s">
        <v>183</v>
      </c>
      <c r="C60" t="s">
        <v>693</v>
      </c>
      <c r="D60" t="s">
        <v>237</v>
      </c>
      <c r="E60" t="s">
        <v>274</v>
      </c>
      <c r="F60" t="s">
        <v>305</v>
      </c>
      <c r="G60" t="s">
        <v>333</v>
      </c>
      <c r="H60" t="s">
        <v>618</v>
      </c>
      <c r="I60" t="s">
        <v>365</v>
      </c>
      <c r="J60" t="s">
        <v>346</v>
      </c>
      <c r="K60" t="s">
        <v>250</v>
      </c>
      <c r="L60" t="s">
        <v>457</v>
      </c>
      <c r="M60" t="s">
        <v>485</v>
      </c>
      <c r="N60" t="s">
        <v>509</v>
      </c>
      <c r="O60" t="s">
        <v>534</v>
      </c>
      <c r="P60" t="s">
        <v>565</v>
      </c>
      <c r="Q60" t="s">
        <v>346</v>
      </c>
    </row>
    <row r="61" spans="1:17" x14ac:dyDescent="0.35">
      <c r="A61" s="1" t="s">
        <v>53</v>
      </c>
      <c r="B61" t="s">
        <v>655</v>
      </c>
      <c r="C61" t="s">
        <v>200</v>
      </c>
      <c r="D61" t="s">
        <v>238</v>
      </c>
      <c r="E61" t="s">
        <v>275</v>
      </c>
      <c r="F61" t="s">
        <v>306</v>
      </c>
      <c r="G61" t="s">
        <v>334</v>
      </c>
      <c r="H61" t="s">
        <v>619</v>
      </c>
      <c r="I61" t="s">
        <v>366</v>
      </c>
      <c r="J61" t="s">
        <v>345</v>
      </c>
      <c r="K61" t="s">
        <v>426</v>
      </c>
      <c r="L61" t="s">
        <v>458</v>
      </c>
      <c r="M61" t="s">
        <v>486</v>
      </c>
      <c r="N61" t="s">
        <v>332</v>
      </c>
      <c r="O61" t="s">
        <v>535</v>
      </c>
      <c r="P61" t="s">
        <v>438</v>
      </c>
      <c r="Q61" t="s">
        <v>589</v>
      </c>
    </row>
    <row r="62" spans="1:17" x14ac:dyDescent="0.35">
      <c r="A62" t="s">
        <v>54</v>
      </c>
      <c r="B62" t="s">
        <v>656</v>
      </c>
      <c r="C62" t="s">
        <v>202</v>
      </c>
      <c r="D62" t="s">
        <v>239</v>
      </c>
      <c r="E62" t="s">
        <v>276</v>
      </c>
      <c r="F62" t="s">
        <v>307</v>
      </c>
      <c r="G62" t="s">
        <v>335</v>
      </c>
      <c r="H62" t="s">
        <v>620</v>
      </c>
      <c r="I62" t="s">
        <v>367</v>
      </c>
      <c r="J62" t="s">
        <v>395</v>
      </c>
      <c r="K62" t="s">
        <v>427</v>
      </c>
      <c r="L62" t="s">
        <v>459</v>
      </c>
      <c r="M62" t="s">
        <v>487</v>
      </c>
      <c r="N62" t="s">
        <v>169</v>
      </c>
      <c r="O62" t="s">
        <v>536</v>
      </c>
      <c r="P62" t="s">
        <v>566</v>
      </c>
      <c r="Q62" t="s">
        <v>590</v>
      </c>
    </row>
    <row r="63" spans="1:17" x14ac:dyDescent="0.35">
      <c r="A63" t="s">
        <v>55</v>
      </c>
      <c r="B63" t="s">
        <v>657</v>
      </c>
      <c r="C63" t="s">
        <v>694</v>
      </c>
      <c r="D63" t="s">
        <v>240</v>
      </c>
      <c r="E63" t="s">
        <v>277</v>
      </c>
      <c r="F63" t="s">
        <v>308</v>
      </c>
      <c r="G63" t="s">
        <v>336</v>
      </c>
      <c r="H63" t="s">
        <v>621</v>
      </c>
      <c r="I63" t="s">
        <v>368</v>
      </c>
      <c r="J63" t="s">
        <v>396</v>
      </c>
      <c r="K63" t="s">
        <v>428</v>
      </c>
      <c r="L63" t="s">
        <v>460</v>
      </c>
      <c r="M63" t="s">
        <v>488</v>
      </c>
      <c r="N63" t="s">
        <v>169</v>
      </c>
      <c r="O63" t="s">
        <v>537</v>
      </c>
      <c r="P63" t="s">
        <v>567</v>
      </c>
      <c r="Q63" t="s">
        <v>591</v>
      </c>
    </row>
    <row r="64" spans="1:17" x14ac:dyDescent="0.35">
      <c r="A64" t="s">
        <v>56</v>
      </c>
      <c r="B64" t="s">
        <v>658</v>
      </c>
      <c r="C64" t="s">
        <v>695</v>
      </c>
      <c r="D64" t="s">
        <v>241</v>
      </c>
      <c r="E64" t="s">
        <v>278</v>
      </c>
      <c r="F64" t="s">
        <v>309</v>
      </c>
      <c r="G64" t="s">
        <v>337</v>
      </c>
      <c r="H64" t="s">
        <v>622</v>
      </c>
      <c r="I64" t="s">
        <v>369</v>
      </c>
      <c r="J64" t="s">
        <v>397</v>
      </c>
      <c r="K64" t="s">
        <v>429</v>
      </c>
      <c r="L64" t="s">
        <v>461</v>
      </c>
      <c r="M64" t="s">
        <v>489</v>
      </c>
      <c r="N64" t="s">
        <v>510</v>
      </c>
      <c r="O64" t="s">
        <v>538</v>
      </c>
      <c r="P64" t="s">
        <v>568</v>
      </c>
      <c r="Q64" t="s">
        <v>592</v>
      </c>
    </row>
    <row r="65" spans="1:17" x14ac:dyDescent="0.35">
      <c r="A65" t="s">
        <v>57</v>
      </c>
      <c r="B65" t="s">
        <v>659</v>
      </c>
      <c r="C65" t="s">
        <v>696</v>
      </c>
      <c r="D65" t="s">
        <v>242</v>
      </c>
      <c r="E65" t="s">
        <v>279</v>
      </c>
      <c r="F65" t="s">
        <v>310</v>
      </c>
      <c r="G65" t="s">
        <v>338</v>
      </c>
      <c r="H65" t="s">
        <v>623</v>
      </c>
      <c r="I65" t="s">
        <v>370</v>
      </c>
      <c r="J65" t="s">
        <v>398</v>
      </c>
      <c r="K65" t="s">
        <v>430</v>
      </c>
      <c r="L65" t="s">
        <v>462</v>
      </c>
      <c r="M65" t="s">
        <v>490</v>
      </c>
      <c r="N65" t="s">
        <v>511</v>
      </c>
      <c r="O65" t="s">
        <v>539</v>
      </c>
      <c r="P65" t="s">
        <v>569</v>
      </c>
      <c r="Q65" t="s">
        <v>593</v>
      </c>
    </row>
    <row r="66" spans="1:17" x14ac:dyDescent="0.35">
      <c r="A66" t="s">
        <v>58</v>
      </c>
      <c r="B66" t="s">
        <v>640</v>
      </c>
      <c r="C66" t="s">
        <v>682</v>
      </c>
      <c r="D66" t="s">
        <v>223</v>
      </c>
      <c r="E66" t="s">
        <v>259</v>
      </c>
      <c r="F66" t="s">
        <v>293</v>
      </c>
      <c r="G66" t="s">
        <v>319</v>
      </c>
      <c r="H66" t="s">
        <v>607</v>
      </c>
      <c r="I66" t="s">
        <v>352</v>
      </c>
      <c r="J66" t="s">
        <v>383</v>
      </c>
      <c r="K66" t="s">
        <v>413</v>
      </c>
      <c r="L66" t="s">
        <v>443</v>
      </c>
      <c r="M66" t="s">
        <v>471</v>
      </c>
      <c r="N66" t="s">
        <v>500</v>
      </c>
      <c r="O66" t="s">
        <v>521</v>
      </c>
      <c r="P66" t="s">
        <v>553</v>
      </c>
      <c r="Q66" t="s">
        <v>581</v>
      </c>
    </row>
    <row r="67" spans="1:17" x14ac:dyDescent="0.35">
      <c r="A67" t="s">
        <v>59</v>
      </c>
      <c r="B67" t="s">
        <v>208</v>
      </c>
      <c r="C67" t="s">
        <v>203</v>
      </c>
      <c r="D67" t="s">
        <v>169</v>
      </c>
      <c r="E67" t="s">
        <v>169</v>
      </c>
      <c r="F67" t="s">
        <v>169</v>
      </c>
      <c r="G67" t="s">
        <v>169</v>
      </c>
      <c r="H67" t="s">
        <v>169</v>
      </c>
      <c r="I67" t="s">
        <v>169</v>
      </c>
      <c r="J67" t="s">
        <v>169</v>
      </c>
      <c r="K67" t="s">
        <v>169</v>
      </c>
      <c r="L67" t="s">
        <v>169</v>
      </c>
      <c r="M67" t="s">
        <v>169</v>
      </c>
      <c r="N67" t="s">
        <v>169</v>
      </c>
      <c r="O67" t="s">
        <v>169</v>
      </c>
      <c r="P67" t="s">
        <v>169</v>
      </c>
      <c r="Q67" t="s">
        <v>169</v>
      </c>
    </row>
    <row r="68" spans="1:17" x14ac:dyDescent="0.35">
      <c r="A68" t="s">
        <v>60</v>
      </c>
      <c r="B68" t="s">
        <v>660</v>
      </c>
      <c r="C68" t="s">
        <v>204</v>
      </c>
      <c r="D68" t="s">
        <v>169</v>
      </c>
      <c r="E68" t="s">
        <v>169</v>
      </c>
      <c r="F68" t="s">
        <v>169</v>
      </c>
      <c r="G68" t="s">
        <v>169</v>
      </c>
      <c r="H68" t="s">
        <v>169</v>
      </c>
      <c r="I68" t="s">
        <v>169</v>
      </c>
      <c r="J68" t="s">
        <v>169</v>
      </c>
      <c r="K68" t="s">
        <v>169</v>
      </c>
      <c r="L68" t="s">
        <v>169</v>
      </c>
      <c r="M68" t="s">
        <v>169</v>
      </c>
      <c r="N68" t="s">
        <v>169</v>
      </c>
      <c r="O68" t="s">
        <v>169</v>
      </c>
      <c r="P68" t="s">
        <v>169</v>
      </c>
      <c r="Q68" t="s">
        <v>169</v>
      </c>
    </row>
    <row r="69" spans="1:17" x14ac:dyDescent="0.35">
      <c r="A69" t="s">
        <v>61</v>
      </c>
      <c r="B69" t="s">
        <v>661</v>
      </c>
      <c r="C69" t="s">
        <v>205</v>
      </c>
      <c r="D69" t="s">
        <v>169</v>
      </c>
      <c r="E69" t="s">
        <v>169</v>
      </c>
      <c r="F69" t="s">
        <v>169</v>
      </c>
      <c r="G69" t="s">
        <v>169</v>
      </c>
      <c r="H69" t="s">
        <v>169</v>
      </c>
      <c r="I69" t="s">
        <v>169</v>
      </c>
      <c r="J69" t="s">
        <v>169</v>
      </c>
      <c r="K69" t="s">
        <v>169</v>
      </c>
      <c r="L69" t="s">
        <v>169</v>
      </c>
      <c r="M69" t="s">
        <v>169</v>
      </c>
      <c r="N69" t="s">
        <v>169</v>
      </c>
      <c r="O69" t="s">
        <v>169</v>
      </c>
      <c r="P69" t="s">
        <v>169</v>
      </c>
      <c r="Q69" t="s">
        <v>169</v>
      </c>
    </row>
    <row r="70" spans="1:17" x14ac:dyDescent="0.35">
      <c r="A70" t="s">
        <v>62</v>
      </c>
      <c r="B70" t="s">
        <v>662</v>
      </c>
      <c r="C70" t="s">
        <v>697</v>
      </c>
      <c r="D70" t="s">
        <v>169</v>
      </c>
      <c r="E70" t="s">
        <v>169</v>
      </c>
      <c r="F70" t="s">
        <v>169</v>
      </c>
      <c r="G70" t="s">
        <v>169</v>
      </c>
      <c r="H70" t="s">
        <v>169</v>
      </c>
      <c r="I70" t="s">
        <v>169</v>
      </c>
      <c r="J70" t="s">
        <v>169</v>
      </c>
      <c r="K70" t="s">
        <v>169</v>
      </c>
      <c r="L70" t="s">
        <v>169</v>
      </c>
      <c r="M70" t="s">
        <v>169</v>
      </c>
      <c r="N70" t="s">
        <v>169</v>
      </c>
      <c r="O70" t="s">
        <v>169</v>
      </c>
      <c r="P70" t="s">
        <v>169</v>
      </c>
      <c r="Q70" t="s">
        <v>169</v>
      </c>
    </row>
    <row r="71" spans="1:17" x14ac:dyDescent="0.35">
      <c r="A71" t="s">
        <v>63</v>
      </c>
      <c r="B71" t="s">
        <v>663</v>
      </c>
      <c r="C71" t="s">
        <v>698</v>
      </c>
      <c r="D71" t="s">
        <v>169</v>
      </c>
      <c r="E71" t="s">
        <v>169</v>
      </c>
      <c r="F71" t="s">
        <v>169</v>
      </c>
      <c r="G71" t="s">
        <v>169</v>
      </c>
      <c r="H71" t="s">
        <v>169</v>
      </c>
      <c r="I71" t="s">
        <v>169</v>
      </c>
      <c r="J71" t="s">
        <v>169</v>
      </c>
      <c r="K71" t="s">
        <v>169</v>
      </c>
      <c r="L71" t="s">
        <v>169</v>
      </c>
      <c r="M71" t="s">
        <v>169</v>
      </c>
      <c r="N71" t="s">
        <v>169</v>
      </c>
      <c r="O71" t="s">
        <v>169</v>
      </c>
      <c r="P71" t="s">
        <v>169</v>
      </c>
      <c r="Q71" t="s">
        <v>169</v>
      </c>
    </row>
    <row r="72" spans="1:17" x14ac:dyDescent="0.35">
      <c r="A72" t="s">
        <v>64</v>
      </c>
      <c r="B72" t="s">
        <v>627</v>
      </c>
      <c r="C72" t="s">
        <v>206</v>
      </c>
      <c r="D72" t="s">
        <v>169</v>
      </c>
      <c r="E72" t="s">
        <v>169</v>
      </c>
      <c r="F72" t="s">
        <v>169</v>
      </c>
      <c r="G72" t="s">
        <v>169</v>
      </c>
      <c r="H72" t="s">
        <v>169</v>
      </c>
      <c r="I72" t="s">
        <v>169</v>
      </c>
      <c r="J72" t="s">
        <v>169</v>
      </c>
      <c r="K72" t="s">
        <v>169</v>
      </c>
      <c r="L72" t="s">
        <v>169</v>
      </c>
      <c r="M72" t="s">
        <v>169</v>
      </c>
      <c r="N72" t="s">
        <v>169</v>
      </c>
      <c r="O72" t="s">
        <v>169</v>
      </c>
      <c r="P72" t="s">
        <v>169</v>
      </c>
      <c r="Q72" t="s">
        <v>169</v>
      </c>
    </row>
    <row r="73" spans="1:17" x14ac:dyDescent="0.35">
      <c r="A73" t="s">
        <v>65</v>
      </c>
      <c r="B73" t="s">
        <v>664</v>
      </c>
      <c r="C73" t="s">
        <v>206</v>
      </c>
      <c r="D73" t="s">
        <v>169</v>
      </c>
      <c r="E73" t="s">
        <v>169</v>
      </c>
      <c r="F73" t="s">
        <v>169</v>
      </c>
      <c r="G73" t="s">
        <v>169</v>
      </c>
      <c r="H73" t="s">
        <v>169</v>
      </c>
      <c r="I73" t="s">
        <v>169</v>
      </c>
      <c r="J73" t="s">
        <v>169</v>
      </c>
      <c r="K73" t="s">
        <v>169</v>
      </c>
      <c r="L73" t="s">
        <v>169</v>
      </c>
      <c r="M73" t="s">
        <v>169</v>
      </c>
      <c r="N73" t="s">
        <v>169</v>
      </c>
      <c r="O73" t="s">
        <v>169</v>
      </c>
      <c r="P73" t="s">
        <v>169</v>
      </c>
      <c r="Q73" t="s">
        <v>169</v>
      </c>
    </row>
    <row r="74" spans="1:17" x14ac:dyDescent="0.35">
      <c r="A74" t="s">
        <v>66</v>
      </c>
      <c r="B74" t="s">
        <v>665</v>
      </c>
      <c r="C74" t="s">
        <v>207</v>
      </c>
      <c r="D74" t="s">
        <v>169</v>
      </c>
      <c r="E74" t="s">
        <v>169</v>
      </c>
      <c r="F74" t="s">
        <v>169</v>
      </c>
      <c r="G74" t="s">
        <v>169</v>
      </c>
      <c r="H74" t="s">
        <v>169</v>
      </c>
      <c r="I74" t="s">
        <v>169</v>
      </c>
      <c r="J74" t="s">
        <v>169</v>
      </c>
      <c r="K74" t="s">
        <v>169</v>
      </c>
      <c r="L74" t="s">
        <v>169</v>
      </c>
      <c r="M74" t="s">
        <v>169</v>
      </c>
      <c r="N74" t="s">
        <v>169</v>
      </c>
      <c r="O74" t="s">
        <v>169</v>
      </c>
      <c r="P74" t="s">
        <v>169</v>
      </c>
      <c r="Q74" t="s">
        <v>169</v>
      </c>
    </row>
    <row r="75" spans="1:17" x14ac:dyDescent="0.35">
      <c r="A75" t="s">
        <v>67</v>
      </c>
      <c r="B75" t="s">
        <v>664</v>
      </c>
      <c r="C75" t="s">
        <v>169</v>
      </c>
      <c r="D75" t="s">
        <v>169</v>
      </c>
      <c r="E75" t="s">
        <v>169</v>
      </c>
      <c r="F75" t="s">
        <v>169</v>
      </c>
      <c r="G75" t="s">
        <v>169</v>
      </c>
      <c r="H75" t="s">
        <v>169</v>
      </c>
      <c r="I75" t="s">
        <v>169</v>
      </c>
      <c r="J75" t="s">
        <v>169</v>
      </c>
      <c r="K75" t="s">
        <v>169</v>
      </c>
      <c r="L75" t="s">
        <v>169</v>
      </c>
      <c r="M75" t="s">
        <v>169</v>
      </c>
      <c r="N75" t="s">
        <v>169</v>
      </c>
      <c r="O75" t="s">
        <v>169</v>
      </c>
      <c r="P75" t="s">
        <v>169</v>
      </c>
      <c r="Q75" t="s">
        <v>169</v>
      </c>
    </row>
    <row r="76" spans="1:17" x14ac:dyDescent="0.35">
      <c r="A76" t="s">
        <v>68</v>
      </c>
      <c r="B76" t="s">
        <v>208</v>
      </c>
      <c r="C76" t="s">
        <v>208</v>
      </c>
      <c r="D76" t="s">
        <v>169</v>
      </c>
      <c r="E76" t="s">
        <v>169</v>
      </c>
      <c r="F76" t="s">
        <v>169</v>
      </c>
      <c r="G76" t="s">
        <v>169</v>
      </c>
      <c r="H76" t="s">
        <v>169</v>
      </c>
      <c r="I76" t="s">
        <v>169</v>
      </c>
      <c r="J76" t="s">
        <v>169</v>
      </c>
      <c r="K76" t="s">
        <v>169</v>
      </c>
      <c r="L76" t="s">
        <v>169</v>
      </c>
      <c r="M76" t="s">
        <v>169</v>
      </c>
      <c r="N76" t="s">
        <v>169</v>
      </c>
      <c r="O76" t="s">
        <v>169</v>
      </c>
      <c r="P76" t="s">
        <v>169</v>
      </c>
      <c r="Q76" t="s">
        <v>169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185</v>
      </c>
      <c r="C78" t="s">
        <v>209</v>
      </c>
      <c r="D78" t="s">
        <v>187</v>
      </c>
      <c r="E78" t="s">
        <v>169</v>
      </c>
      <c r="F78" t="s">
        <v>169</v>
      </c>
      <c r="G78" t="s">
        <v>186</v>
      </c>
      <c r="H78" t="s">
        <v>169</v>
      </c>
      <c r="I78" t="s">
        <v>187</v>
      </c>
      <c r="J78" t="s">
        <v>187</v>
      </c>
      <c r="K78" t="s">
        <v>281</v>
      </c>
      <c r="L78" t="s">
        <v>169</v>
      </c>
      <c r="M78" t="s">
        <v>169</v>
      </c>
      <c r="N78" t="s">
        <v>169</v>
      </c>
      <c r="O78" t="s">
        <v>187</v>
      </c>
      <c r="P78" t="s">
        <v>186</v>
      </c>
      <c r="Q78" t="s">
        <v>169</v>
      </c>
    </row>
    <row r="79" spans="1:17" x14ac:dyDescent="0.35">
      <c r="A79" s="1" t="s">
        <v>71</v>
      </c>
      <c r="B79" t="s">
        <v>666</v>
      </c>
      <c r="C79" t="s">
        <v>699</v>
      </c>
      <c r="D79" t="s">
        <v>243</v>
      </c>
      <c r="E79" t="s">
        <v>280</v>
      </c>
      <c r="F79" t="s">
        <v>280</v>
      </c>
      <c r="G79" t="s">
        <v>339</v>
      </c>
      <c r="H79" t="s">
        <v>280</v>
      </c>
      <c r="I79" t="s">
        <v>371</v>
      </c>
      <c r="J79" t="s">
        <v>399</v>
      </c>
      <c r="K79" t="s">
        <v>431</v>
      </c>
      <c r="L79" t="s">
        <v>280</v>
      </c>
      <c r="M79" t="s">
        <v>491</v>
      </c>
      <c r="N79" t="s">
        <v>280</v>
      </c>
      <c r="O79" t="s">
        <v>540</v>
      </c>
      <c r="P79" t="s">
        <v>570</v>
      </c>
      <c r="Q79" t="s">
        <v>280</v>
      </c>
    </row>
    <row r="80" spans="1:17" x14ac:dyDescent="0.35">
      <c r="A80" t="s">
        <v>72</v>
      </c>
      <c r="B80" t="s">
        <v>186</v>
      </c>
      <c r="C80" t="s">
        <v>169</v>
      </c>
      <c r="D80" t="s">
        <v>169</v>
      </c>
      <c r="E80" t="s">
        <v>169</v>
      </c>
      <c r="F80" t="s">
        <v>169</v>
      </c>
      <c r="G80" t="s">
        <v>169</v>
      </c>
      <c r="H80" t="s">
        <v>169</v>
      </c>
      <c r="I80" t="s">
        <v>186</v>
      </c>
      <c r="J80" t="s">
        <v>169</v>
      </c>
      <c r="K80" t="s">
        <v>169</v>
      </c>
      <c r="L80" t="s">
        <v>169</v>
      </c>
      <c r="M80" t="s">
        <v>169</v>
      </c>
      <c r="N80" t="s">
        <v>169</v>
      </c>
      <c r="O80" t="s">
        <v>169</v>
      </c>
      <c r="P80" t="s">
        <v>169</v>
      </c>
      <c r="Q80" t="s">
        <v>169</v>
      </c>
    </row>
    <row r="81" spans="1:17" x14ac:dyDescent="0.35">
      <c r="A81" t="s">
        <v>73</v>
      </c>
      <c r="B81" t="s">
        <v>667</v>
      </c>
      <c r="C81" t="s">
        <v>210</v>
      </c>
      <c r="D81" t="s">
        <v>244</v>
      </c>
      <c r="E81" t="s">
        <v>280</v>
      </c>
      <c r="F81" t="s">
        <v>280</v>
      </c>
      <c r="G81" t="s">
        <v>280</v>
      </c>
      <c r="H81" t="s">
        <v>280</v>
      </c>
      <c r="I81" t="s">
        <v>372</v>
      </c>
      <c r="J81" t="s">
        <v>280</v>
      </c>
      <c r="K81" t="s">
        <v>280</v>
      </c>
      <c r="L81" t="s">
        <v>280</v>
      </c>
      <c r="M81" t="s">
        <v>280</v>
      </c>
      <c r="N81" t="s">
        <v>280</v>
      </c>
      <c r="O81" t="s">
        <v>280</v>
      </c>
      <c r="P81" t="s">
        <v>280</v>
      </c>
      <c r="Q81" t="s">
        <v>280</v>
      </c>
    </row>
    <row r="82" spans="1:17" x14ac:dyDescent="0.35">
      <c r="A82" s="2" t="s">
        <v>74</v>
      </c>
      <c r="B82" t="s">
        <v>373</v>
      </c>
      <c r="C82" t="s">
        <v>186</v>
      </c>
      <c r="D82" t="s">
        <v>245</v>
      </c>
      <c r="E82" t="s">
        <v>281</v>
      </c>
      <c r="F82" t="s">
        <v>281</v>
      </c>
      <c r="G82" t="s">
        <v>340</v>
      </c>
      <c r="H82" t="s">
        <v>340</v>
      </c>
      <c r="I82" t="s">
        <v>373</v>
      </c>
      <c r="J82" t="s">
        <v>400</v>
      </c>
      <c r="K82" t="s">
        <v>179</v>
      </c>
      <c r="L82" t="s">
        <v>245</v>
      </c>
      <c r="M82" t="s">
        <v>245</v>
      </c>
      <c r="N82" t="s">
        <v>281</v>
      </c>
      <c r="O82" t="s">
        <v>245</v>
      </c>
      <c r="P82" t="s">
        <v>179</v>
      </c>
      <c r="Q82" t="s">
        <v>594</v>
      </c>
    </row>
    <row r="83" spans="1:17" x14ac:dyDescent="0.35">
      <c r="A83" s="1" t="s">
        <v>75</v>
      </c>
      <c r="B83" t="s">
        <v>668</v>
      </c>
      <c r="C83" t="s">
        <v>211</v>
      </c>
      <c r="D83" t="s">
        <v>246</v>
      </c>
      <c r="E83" t="s">
        <v>282</v>
      </c>
      <c r="F83" t="s">
        <v>311</v>
      </c>
      <c r="G83" t="s">
        <v>341</v>
      </c>
      <c r="H83" t="s">
        <v>624</v>
      </c>
      <c r="I83" t="s">
        <v>374</v>
      </c>
      <c r="J83" t="s">
        <v>401</v>
      </c>
      <c r="K83" t="s">
        <v>432</v>
      </c>
      <c r="L83" t="s">
        <v>463</v>
      </c>
      <c r="M83" t="s">
        <v>492</v>
      </c>
      <c r="N83" t="s">
        <v>512</v>
      </c>
      <c r="O83" t="s">
        <v>541</v>
      </c>
      <c r="P83" t="s">
        <v>571</v>
      </c>
      <c r="Q83" t="s">
        <v>595</v>
      </c>
    </row>
    <row r="84" spans="1:17" x14ac:dyDescent="0.35">
      <c r="A84" t="s">
        <v>76</v>
      </c>
      <c r="B84" t="s">
        <v>669</v>
      </c>
      <c r="C84" t="s">
        <v>700</v>
      </c>
      <c r="D84" t="s">
        <v>247</v>
      </c>
      <c r="E84" t="s">
        <v>169</v>
      </c>
      <c r="F84" t="s">
        <v>169</v>
      </c>
      <c r="G84" t="s">
        <v>342</v>
      </c>
      <c r="H84" t="s">
        <v>169</v>
      </c>
      <c r="I84" t="s">
        <v>375</v>
      </c>
      <c r="J84" t="s">
        <v>402</v>
      </c>
      <c r="K84" t="s">
        <v>433</v>
      </c>
      <c r="L84" t="s">
        <v>169</v>
      </c>
      <c r="M84" t="s">
        <v>493</v>
      </c>
      <c r="N84" t="s">
        <v>169</v>
      </c>
      <c r="O84" t="s">
        <v>542</v>
      </c>
      <c r="P84" t="s">
        <v>572</v>
      </c>
      <c r="Q84" t="s">
        <v>169</v>
      </c>
    </row>
    <row r="85" spans="1:17" x14ac:dyDescent="0.35">
      <c r="A85" s="1" t="s">
        <v>77</v>
      </c>
      <c r="B85" t="s">
        <v>670</v>
      </c>
      <c r="C85" t="s">
        <v>212</v>
      </c>
      <c r="D85" t="s">
        <v>248</v>
      </c>
      <c r="E85" t="s">
        <v>283</v>
      </c>
      <c r="F85" t="s">
        <v>312</v>
      </c>
      <c r="G85" t="s">
        <v>343</v>
      </c>
      <c r="H85" t="s">
        <v>625</v>
      </c>
      <c r="I85" t="s">
        <v>376</v>
      </c>
      <c r="J85" t="s">
        <v>403</v>
      </c>
      <c r="K85" t="s">
        <v>434</v>
      </c>
      <c r="L85" t="s">
        <v>464</v>
      </c>
      <c r="M85" t="s">
        <v>494</v>
      </c>
      <c r="N85" t="s">
        <v>513</v>
      </c>
      <c r="O85" t="s">
        <v>543</v>
      </c>
      <c r="P85" t="s">
        <v>573</v>
      </c>
      <c r="Q85" t="s">
        <v>596</v>
      </c>
    </row>
    <row r="86" spans="1:17" x14ac:dyDescent="0.35">
      <c r="A86" t="s">
        <v>78</v>
      </c>
      <c r="B86" t="s">
        <v>671</v>
      </c>
      <c r="C86" t="s">
        <v>701</v>
      </c>
      <c r="D86" t="s">
        <v>249</v>
      </c>
      <c r="E86" t="s">
        <v>169</v>
      </c>
      <c r="F86" t="s">
        <v>169</v>
      </c>
      <c r="G86" t="s">
        <v>179</v>
      </c>
      <c r="H86" t="s">
        <v>169</v>
      </c>
      <c r="I86" t="s">
        <v>377</v>
      </c>
      <c r="J86" t="s">
        <v>404</v>
      </c>
      <c r="K86" t="s">
        <v>435</v>
      </c>
      <c r="L86" t="s">
        <v>169</v>
      </c>
      <c r="M86" t="s">
        <v>340</v>
      </c>
      <c r="N86" t="s">
        <v>169</v>
      </c>
      <c r="O86" t="s">
        <v>180</v>
      </c>
      <c r="P86" t="s">
        <v>574</v>
      </c>
      <c r="Q86" t="s">
        <v>169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11.125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164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7" t="s">
        <v>86</v>
      </c>
      <c r="I2" s="127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20"/>
      <c r="F6" s="20"/>
      <c r="G6" s="19"/>
      <c r="H6" s="20"/>
      <c r="I6" s="20"/>
      <c r="J6" s="20"/>
      <c r="K6" s="20"/>
      <c r="L6" s="20"/>
      <c r="M6" s="20"/>
      <c r="N6" s="19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s="1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165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19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1" activePane="bottomRight" state="frozen"/>
      <selection pane="topRight" activeCell="B1" sqref="B1"/>
      <selection pane="bottomLeft" activeCell="A3" sqref="A3"/>
      <selection pane="bottomRight" activeCell="B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166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19"/>
      <c r="C7" s="20"/>
      <c r="D7" s="20"/>
      <c r="E7" s="19"/>
      <c r="F7" s="27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  <c r="G9" s="130"/>
      <c r="H9" s="131"/>
      <c r="J9" s="132"/>
    </row>
    <row r="10" spans="1:17" x14ac:dyDescent="0.35">
      <c r="A10" s="1" t="s">
        <v>2</v>
      </c>
      <c r="F10"/>
      <c r="G10" s="130"/>
      <c r="H10" s="131"/>
      <c r="J10" s="132"/>
    </row>
    <row r="11" spans="1:17" x14ac:dyDescent="0.35">
      <c r="A11" t="s">
        <v>3</v>
      </c>
      <c r="F11"/>
      <c r="G11" s="130"/>
      <c r="H11" s="131"/>
      <c r="J11" s="132"/>
    </row>
    <row r="12" spans="1:17" x14ac:dyDescent="0.35">
      <c r="A12" t="s">
        <v>4</v>
      </c>
      <c r="F12"/>
      <c r="G12" s="130"/>
      <c r="H12" s="131"/>
      <c r="J12" s="132"/>
    </row>
    <row r="13" spans="1:17" x14ac:dyDescent="0.35">
      <c r="A13" t="s">
        <v>5</v>
      </c>
      <c r="F13"/>
      <c r="G13" s="130"/>
      <c r="H13" s="131"/>
      <c r="J13" s="132"/>
    </row>
    <row r="14" spans="1:17" x14ac:dyDescent="0.35">
      <c r="A14" t="s">
        <v>6</v>
      </c>
      <c r="F14"/>
      <c r="G14" s="130"/>
      <c r="H14" s="131"/>
      <c r="J14" s="132"/>
    </row>
    <row r="15" spans="1:17" x14ac:dyDescent="0.35">
      <c r="A15" t="s">
        <v>7</v>
      </c>
      <c r="F15"/>
      <c r="G15" s="130"/>
      <c r="H15" s="131"/>
      <c r="J15" s="132"/>
    </row>
    <row r="16" spans="1:17" x14ac:dyDescent="0.35">
      <c r="A16" t="s">
        <v>8</v>
      </c>
      <c r="F16"/>
      <c r="G16" s="130"/>
      <c r="H16" s="131"/>
      <c r="J16" s="132"/>
    </row>
    <row r="17" spans="1:10" x14ac:dyDescent="0.35">
      <c r="A17" s="1" t="s">
        <v>9</v>
      </c>
      <c r="F17"/>
      <c r="G17" s="130"/>
      <c r="H17" s="131"/>
      <c r="J17" s="132"/>
    </row>
    <row r="18" spans="1:10" x14ac:dyDescent="0.35">
      <c r="A18" t="s">
        <v>10</v>
      </c>
      <c r="F18"/>
      <c r="G18" s="130"/>
      <c r="H18" s="131"/>
      <c r="J18" s="132"/>
    </row>
    <row r="19" spans="1:10" x14ac:dyDescent="0.35">
      <c r="A19" t="s">
        <v>11</v>
      </c>
      <c r="F19"/>
      <c r="G19" s="130"/>
      <c r="H19" s="131"/>
      <c r="J19" s="132"/>
    </row>
    <row r="20" spans="1:10" x14ac:dyDescent="0.35">
      <c r="A20" t="s">
        <v>12</v>
      </c>
      <c r="F20"/>
      <c r="G20" s="130"/>
      <c r="H20" s="131"/>
      <c r="J20" s="132"/>
    </row>
    <row r="21" spans="1:10" x14ac:dyDescent="0.35">
      <c r="A21" t="s">
        <v>13</v>
      </c>
      <c r="F21"/>
      <c r="G21" s="130"/>
      <c r="H21" s="131"/>
      <c r="J21" s="132"/>
    </row>
    <row r="22" spans="1:10" x14ac:dyDescent="0.35">
      <c r="A22" t="s">
        <v>14</v>
      </c>
      <c r="F22"/>
      <c r="G22" s="130"/>
      <c r="H22" s="131"/>
      <c r="J22" s="132"/>
    </row>
    <row r="23" spans="1:10" x14ac:dyDescent="0.35">
      <c r="A23" t="s">
        <v>15</v>
      </c>
      <c r="F23"/>
      <c r="G23" s="130"/>
      <c r="H23" s="131"/>
      <c r="J23" s="132"/>
    </row>
    <row r="24" spans="1:10" x14ac:dyDescent="0.35">
      <c r="A24" t="s">
        <v>16</v>
      </c>
      <c r="F24"/>
      <c r="G24" s="130"/>
      <c r="H24" s="131"/>
      <c r="J24" s="132"/>
    </row>
    <row r="25" spans="1:10" x14ac:dyDescent="0.35">
      <c r="A25" t="s">
        <v>17</v>
      </c>
      <c r="F25"/>
      <c r="G25" s="130"/>
      <c r="H25" s="131"/>
      <c r="J25" s="132"/>
    </row>
    <row r="26" spans="1:10" x14ac:dyDescent="0.35">
      <c r="A26" t="s">
        <v>18</v>
      </c>
      <c r="F26"/>
      <c r="G26" s="130"/>
      <c r="H26" s="131"/>
      <c r="J26" s="132"/>
    </row>
    <row r="27" spans="1:10" x14ac:dyDescent="0.35">
      <c r="A27" t="s">
        <v>19</v>
      </c>
      <c r="F27"/>
      <c r="G27" s="130"/>
      <c r="H27" s="131"/>
      <c r="J27" s="132"/>
    </row>
    <row r="28" spans="1:10" x14ac:dyDescent="0.35">
      <c r="A28" s="1" t="s">
        <v>20</v>
      </c>
      <c r="F28"/>
      <c r="G28" s="130"/>
      <c r="H28" s="131"/>
      <c r="J28" s="132"/>
    </row>
    <row r="29" spans="1:10" x14ac:dyDescent="0.35">
      <c r="A29" s="1" t="s">
        <v>21</v>
      </c>
      <c r="F29"/>
      <c r="G29" s="130"/>
      <c r="H29" s="131"/>
      <c r="J29" s="132"/>
    </row>
    <row r="30" spans="1:10" x14ac:dyDescent="0.35">
      <c r="A30" s="1" t="s">
        <v>22</v>
      </c>
      <c r="F30"/>
      <c r="G30" s="130"/>
      <c r="H30" s="131"/>
      <c r="J30" s="132"/>
    </row>
    <row r="31" spans="1:10" x14ac:dyDescent="0.35">
      <c r="A31" t="s">
        <v>23</v>
      </c>
      <c r="F31"/>
      <c r="G31" s="130"/>
      <c r="H31" s="131"/>
      <c r="J31" s="132"/>
    </row>
    <row r="32" spans="1:10" x14ac:dyDescent="0.35">
      <c r="A32" t="s">
        <v>24</v>
      </c>
      <c r="F32"/>
      <c r="G32" s="130"/>
      <c r="H32" s="131"/>
      <c r="J32" s="132"/>
    </row>
    <row r="33" spans="1:10" x14ac:dyDescent="0.35">
      <c r="A33" t="s">
        <v>25</v>
      </c>
      <c r="F33"/>
      <c r="G33" s="130"/>
      <c r="H33" s="131"/>
      <c r="J33" s="132"/>
    </row>
    <row r="34" spans="1:10" x14ac:dyDescent="0.35">
      <c r="A34" t="s">
        <v>26</v>
      </c>
      <c r="F34"/>
      <c r="G34" s="130"/>
      <c r="H34" s="131"/>
      <c r="J34" s="132"/>
    </row>
    <row r="35" spans="1:10" x14ac:dyDescent="0.35">
      <c r="A35" t="s">
        <v>27</v>
      </c>
      <c r="F35"/>
      <c r="G35" s="130"/>
      <c r="H35" s="131"/>
      <c r="J35" s="132"/>
    </row>
    <row r="36" spans="1:10" x14ac:dyDescent="0.35">
      <c r="A36" s="1" t="s">
        <v>28</v>
      </c>
      <c r="F36"/>
      <c r="G36" s="130"/>
      <c r="H36" s="131"/>
      <c r="J36" s="132"/>
    </row>
    <row r="37" spans="1:10" x14ac:dyDescent="0.35">
      <c r="A37" s="1" t="s">
        <v>29</v>
      </c>
      <c r="F37"/>
      <c r="G37" s="130"/>
      <c r="H37" s="131"/>
      <c r="J37" s="132"/>
    </row>
    <row r="38" spans="1:10" x14ac:dyDescent="0.35">
      <c r="A38" t="s">
        <v>30</v>
      </c>
      <c r="F38"/>
      <c r="G38" s="130"/>
      <c r="H38" s="131"/>
      <c r="J38" s="132"/>
    </row>
    <row r="39" spans="1:10" x14ac:dyDescent="0.35">
      <c r="A39" t="s">
        <v>31</v>
      </c>
      <c r="F39"/>
      <c r="G39" s="130"/>
      <c r="H39" s="131"/>
      <c r="J39" s="132"/>
    </row>
    <row r="40" spans="1:10" x14ac:dyDescent="0.35">
      <c r="A40" s="1" t="s">
        <v>32</v>
      </c>
      <c r="F40"/>
      <c r="G40" s="130"/>
      <c r="H40" s="131"/>
      <c r="J40" s="132"/>
    </row>
    <row r="41" spans="1:10" x14ac:dyDescent="0.35">
      <c r="A41" s="1" t="s">
        <v>33</v>
      </c>
      <c r="F41"/>
      <c r="G41" s="130"/>
      <c r="H41" s="131"/>
      <c r="J41" s="132"/>
    </row>
    <row r="42" spans="1:10" x14ac:dyDescent="0.35">
      <c r="A42" s="1" t="s">
        <v>34</v>
      </c>
      <c r="F42"/>
      <c r="G42" s="130"/>
      <c r="H42" s="131"/>
      <c r="J42" s="132"/>
    </row>
    <row r="43" spans="1:10" x14ac:dyDescent="0.35">
      <c r="A43" t="s">
        <v>35</v>
      </c>
      <c r="F43"/>
      <c r="G43" s="130"/>
      <c r="H43" s="131"/>
      <c r="J43" s="132"/>
    </row>
    <row r="44" spans="1:10" x14ac:dyDescent="0.35">
      <c r="A44" t="s">
        <v>36</v>
      </c>
      <c r="F44"/>
      <c r="G44" s="130"/>
      <c r="H44" s="131"/>
      <c r="J44" s="132"/>
    </row>
    <row r="45" spans="1:10" x14ac:dyDescent="0.35">
      <c r="A45" t="s">
        <v>37</v>
      </c>
      <c r="F45"/>
      <c r="G45" s="130"/>
      <c r="H45" s="131"/>
      <c r="J45" s="132"/>
    </row>
    <row r="46" spans="1:10" x14ac:dyDescent="0.35">
      <c r="A46" s="1" t="s">
        <v>38</v>
      </c>
      <c r="F46"/>
      <c r="G46" s="130"/>
      <c r="H46" s="131"/>
      <c r="J46" s="132"/>
    </row>
    <row r="47" spans="1:10" x14ac:dyDescent="0.35">
      <c r="A47" s="1" t="s">
        <v>39</v>
      </c>
      <c r="F47"/>
      <c r="G47" s="130"/>
      <c r="H47" s="131"/>
      <c r="J47" s="132"/>
    </row>
    <row r="48" spans="1:10" x14ac:dyDescent="0.35">
      <c r="A48" t="s">
        <v>40</v>
      </c>
      <c r="F48"/>
      <c r="G48" s="130"/>
      <c r="H48" s="131"/>
      <c r="J48" s="132"/>
    </row>
    <row r="49" spans="1:10" x14ac:dyDescent="0.35">
      <c r="A49" t="s">
        <v>41</v>
      </c>
      <c r="F49"/>
      <c r="G49" s="130"/>
      <c r="H49" s="131"/>
      <c r="J49" s="132"/>
    </row>
    <row r="50" spans="1:10" x14ac:dyDescent="0.35">
      <c r="A50" t="s">
        <v>42</v>
      </c>
      <c r="F50"/>
      <c r="G50" s="130"/>
      <c r="H50" s="131"/>
      <c r="J50" s="132"/>
    </row>
    <row r="51" spans="1:10" x14ac:dyDescent="0.35">
      <c r="A51" t="s">
        <v>43</v>
      </c>
      <c r="F51"/>
      <c r="G51" s="130"/>
      <c r="H51" s="131"/>
      <c r="J51" s="132"/>
    </row>
    <row r="52" spans="1:10" x14ac:dyDescent="0.35">
      <c r="A52" t="s">
        <v>44</v>
      </c>
      <c r="F52"/>
      <c r="G52" s="130"/>
      <c r="H52" s="131"/>
      <c r="J52" s="132"/>
    </row>
    <row r="53" spans="1:10" x14ac:dyDescent="0.35">
      <c r="A53" t="s">
        <v>45</v>
      </c>
      <c r="F53"/>
      <c r="G53" s="130"/>
      <c r="H53" s="131"/>
      <c r="J53" s="132"/>
    </row>
    <row r="54" spans="1:10" x14ac:dyDescent="0.35">
      <c r="A54" t="s">
        <v>46</v>
      </c>
      <c r="F54"/>
      <c r="G54" s="130"/>
      <c r="H54" s="131"/>
      <c r="J54" s="132"/>
    </row>
    <row r="55" spans="1:10" x14ac:dyDescent="0.35">
      <c r="A55" t="s">
        <v>47</v>
      </c>
      <c r="F55"/>
      <c r="G55" s="130"/>
      <c r="H55" s="131"/>
      <c r="J55" s="132"/>
    </row>
    <row r="56" spans="1:10" x14ac:dyDescent="0.35">
      <c r="A56" s="2" t="s">
        <v>48</v>
      </c>
      <c r="F56"/>
      <c r="G56" s="130"/>
      <c r="H56" s="131"/>
      <c r="J56" s="132"/>
    </row>
    <row r="57" spans="1:10" x14ac:dyDescent="0.35">
      <c r="A57" t="s">
        <v>49</v>
      </c>
      <c r="F57"/>
      <c r="G57" s="130"/>
      <c r="H57" s="131"/>
      <c r="J57" s="132"/>
    </row>
    <row r="58" spans="1:10" x14ac:dyDescent="0.35">
      <c r="A58" t="s">
        <v>50</v>
      </c>
      <c r="F58"/>
      <c r="G58" s="130"/>
      <c r="H58" s="131"/>
      <c r="J58" s="132"/>
    </row>
    <row r="59" spans="1:10" x14ac:dyDescent="0.35">
      <c r="A59" t="s">
        <v>51</v>
      </c>
      <c r="F59"/>
      <c r="G59" s="130"/>
      <c r="H59" s="131"/>
      <c r="J59" s="132"/>
    </row>
    <row r="60" spans="1:10" x14ac:dyDescent="0.35">
      <c r="A60" t="s">
        <v>52</v>
      </c>
      <c r="F60"/>
      <c r="G60" s="130"/>
      <c r="H60" s="131"/>
      <c r="J60" s="132"/>
    </row>
    <row r="61" spans="1:10" x14ac:dyDescent="0.35">
      <c r="A61" s="1" t="s">
        <v>53</v>
      </c>
      <c r="F61"/>
      <c r="G61" s="130"/>
      <c r="H61" s="131"/>
      <c r="J61" s="132"/>
    </row>
    <row r="62" spans="1:10" x14ac:dyDescent="0.35">
      <c r="A62" t="s">
        <v>54</v>
      </c>
      <c r="F62"/>
      <c r="G62" s="130"/>
      <c r="H62" s="131"/>
      <c r="J62" s="132"/>
    </row>
    <row r="63" spans="1:10" x14ac:dyDescent="0.35">
      <c r="A63" t="s">
        <v>55</v>
      </c>
      <c r="F63"/>
      <c r="G63" s="130"/>
      <c r="H63" s="131"/>
      <c r="J63" s="132"/>
    </row>
    <row r="64" spans="1:10" x14ac:dyDescent="0.35">
      <c r="A64" t="s">
        <v>56</v>
      </c>
      <c r="F64"/>
      <c r="G64" s="130"/>
      <c r="H64" s="131"/>
      <c r="J64" s="132"/>
    </row>
    <row r="65" spans="1:10" x14ac:dyDescent="0.35">
      <c r="A65" t="s">
        <v>57</v>
      </c>
      <c r="F65"/>
      <c r="G65" s="130"/>
      <c r="H65" s="131"/>
      <c r="J65" s="132"/>
    </row>
    <row r="66" spans="1:10" x14ac:dyDescent="0.35">
      <c r="A66" t="s">
        <v>58</v>
      </c>
      <c r="F66"/>
      <c r="G66" s="130"/>
      <c r="H66" s="131"/>
      <c r="J66" s="132"/>
    </row>
    <row r="67" spans="1:10" x14ac:dyDescent="0.35">
      <c r="A67" t="s">
        <v>59</v>
      </c>
      <c r="F67"/>
      <c r="G67" s="130"/>
      <c r="H67" s="131"/>
      <c r="J67" s="132"/>
    </row>
    <row r="68" spans="1:10" x14ac:dyDescent="0.35">
      <c r="A68" t="s">
        <v>60</v>
      </c>
      <c r="F68"/>
      <c r="G68" s="130"/>
      <c r="H68" s="131"/>
      <c r="J68" s="132"/>
    </row>
    <row r="69" spans="1:10" x14ac:dyDescent="0.35">
      <c r="A69" t="s">
        <v>61</v>
      </c>
      <c r="F69"/>
      <c r="G69" s="130"/>
      <c r="H69" s="131"/>
      <c r="J69" s="132"/>
    </row>
    <row r="70" spans="1:10" x14ac:dyDescent="0.35">
      <c r="A70" t="s">
        <v>62</v>
      </c>
      <c r="F70"/>
      <c r="G70" s="130"/>
      <c r="H70" s="131"/>
      <c r="J70" s="132"/>
    </row>
    <row r="71" spans="1:10" x14ac:dyDescent="0.35">
      <c r="A71" t="s">
        <v>63</v>
      </c>
      <c r="F71"/>
      <c r="G71" s="130"/>
      <c r="H71" s="131"/>
      <c r="J71" s="132"/>
    </row>
    <row r="72" spans="1:10" x14ac:dyDescent="0.35">
      <c r="A72" t="s">
        <v>64</v>
      </c>
      <c r="F72"/>
      <c r="G72" s="130"/>
      <c r="H72" s="131"/>
      <c r="J72" s="132"/>
    </row>
    <row r="73" spans="1:10" x14ac:dyDescent="0.35">
      <c r="A73" t="s">
        <v>65</v>
      </c>
      <c r="F73"/>
      <c r="G73" s="130"/>
      <c r="H73" s="131"/>
      <c r="J73" s="132"/>
    </row>
    <row r="74" spans="1:10" x14ac:dyDescent="0.35">
      <c r="A74" t="s">
        <v>66</v>
      </c>
      <c r="F74"/>
      <c r="G74" s="130"/>
      <c r="H74" s="131"/>
      <c r="J74" s="132"/>
    </row>
    <row r="75" spans="1:10" x14ac:dyDescent="0.35">
      <c r="A75" t="s">
        <v>67</v>
      </c>
      <c r="F75"/>
      <c r="G75" s="130"/>
      <c r="H75" s="131"/>
      <c r="J75" s="132"/>
    </row>
    <row r="76" spans="1:10" x14ac:dyDescent="0.35">
      <c r="A76" t="s">
        <v>68</v>
      </c>
      <c r="F76"/>
      <c r="G76" s="130"/>
      <c r="H76" s="131"/>
      <c r="J76" s="132"/>
    </row>
    <row r="77" spans="1:10" x14ac:dyDescent="0.35">
      <c r="A77" t="s">
        <v>69</v>
      </c>
      <c r="F77"/>
      <c r="G77" s="130"/>
      <c r="H77" s="131"/>
      <c r="J77" s="132"/>
    </row>
    <row r="78" spans="1:10" x14ac:dyDescent="0.35">
      <c r="A78" s="2" t="s">
        <v>70</v>
      </c>
      <c r="F78"/>
      <c r="G78" s="130"/>
      <c r="H78" s="131"/>
      <c r="J78" s="132"/>
    </row>
    <row r="79" spans="1:10" x14ac:dyDescent="0.35">
      <c r="A79" s="1" t="s">
        <v>71</v>
      </c>
      <c r="F79"/>
      <c r="G79" s="130"/>
      <c r="H79" s="131"/>
      <c r="J79" s="132"/>
    </row>
    <row r="80" spans="1:10" x14ac:dyDescent="0.35">
      <c r="A80" t="s">
        <v>72</v>
      </c>
      <c r="F80"/>
      <c r="G80" s="130"/>
      <c r="H80" s="131"/>
      <c r="J80" s="132"/>
    </row>
    <row r="81" spans="1:10" x14ac:dyDescent="0.35">
      <c r="A81" t="s">
        <v>73</v>
      </c>
      <c r="F81"/>
      <c r="G81" s="130"/>
      <c r="H81" s="131"/>
      <c r="J81" s="132"/>
    </row>
    <row r="82" spans="1:10" x14ac:dyDescent="0.35">
      <c r="A82" s="2" t="s">
        <v>74</v>
      </c>
      <c r="F82"/>
      <c r="G82" s="130"/>
      <c r="H82" s="131"/>
      <c r="J82" s="132"/>
    </row>
    <row r="83" spans="1:10" x14ac:dyDescent="0.35">
      <c r="A83" s="1" t="s">
        <v>75</v>
      </c>
      <c r="F83"/>
      <c r="G83" s="130"/>
      <c r="H83" s="131"/>
      <c r="J83" s="132"/>
    </row>
    <row r="84" spans="1:10" x14ac:dyDescent="0.35">
      <c r="A84" t="s">
        <v>76</v>
      </c>
      <c r="F84"/>
      <c r="G84" s="130"/>
      <c r="H84" s="131"/>
      <c r="J84" s="132"/>
    </row>
    <row r="85" spans="1:10" x14ac:dyDescent="0.35">
      <c r="A85" s="1" t="s">
        <v>77</v>
      </c>
      <c r="F85"/>
      <c r="G85" s="130"/>
      <c r="H85" s="131"/>
      <c r="J85" s="132"/>
    </row>
    <row r="86" spans="1:10" x14ac:dyDescent="0.35">
      <c r="A86" t="s">
        <v>78</v>
      </c>
      <c r="F86"/>
      <c r="G86" s="130"/>
      <c r="H86" s="131"/>
      <c r="J86" s="132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2" sqref="G22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  <c r="Q1" s="92">
        <f>31+30+31+31+28+31+30+31+30+31+31+30</f>
        <v>365</v>
      </c>
    </row>
    <row r="2" spans="1:20" ht="22.5" x14ac:dyDescent="0.35">
      <c r="A2" s="134" t="s">
        <v>132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2.5" x14ac:dyDescent="0.35">
      <c r="A3" s="133" t="s">
        <v>133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43009</v>
      </c>
      <c r="D8" s="43">
        <v>43040</v>
      </c>
      <c r="E8" s="43">
        <v>43070</v>
      </c>
      <c r="F8" s="43">
        <v>43101</v>
      </c>
      <c r="G8" s="43">
        <v>43132</v>
      </c>
      <c r="H8" s="43">
        <v>43160</v>
      </c>
      <c r="I8" s="43">
        <v>43191</v>
      </c>
      <c r="J8" s="43">
        <v>43221</v>
      </c>
      <c r="K8" s="43">
        <v>43252</v>
      </c>
      <c r="L8" s="43">
        <v>43282</v>
      </c>
      <c r="M8" s="43">
        <v>43313</v>
      </c>
      <c r="N8" s="43">
        <v>43344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67" t="str">
        <f>+ตค!$B$36</f>
        <v>1.4884</v>
      </c>
      <c r="D9" s="47">
        <f>+พย!$B$36</f>
        <v>0</v>
      </c>
      <c r="E9" s="47">
        <f>+ธค!$B$36</f>
        <v>0</v>
      </c>
      <c r="F9" s="47">
        <f>+มค!$B$36</f>
        <v>0</v>
      </c>
      <c r="G9" s="47">
        <f>+กพ!$B$36</f>
        <v>0</v>
      </c>
      <c r="H9" s="47">
        <f>+มีค!B36</f>
        <v>0</v>
      </c>
      <c r="I9" s="67">
        <f>+เมย!$B$36</f>
        <v>0</v>
      </c>
      <c r="J9" s="47">
        <f>+พค!$B$36</f>
        <v>0</v>
      </c>
      <c r="K9" s="47">
        <f>+มิย!$B$36</f>
        <v>0</v>
      </c>
      <c r="L9" s="47">
        <f>+กค!$B$36</f>
        <v>0</v>
      </c>
      <c r="M9" s="47">
        <f>+สค!$B$36</f>
        <v>0</v>
      </c>
      <c r="N9" s="47">
        <f>+กย!$B$36</f>
        <v>0</v>
      </c>
      <c r="O9" s="48">
        <f>SUM(C9:N9)</f>
        <v>0</v>
      </c>
      <c r="P9" s="48"/>
      <c r="Q9" s="49">
        <f>+O10/O14</f>
        <v>1.4884000000000002</v>
      </c>
      <c r="R9" s="50" t="s">
        <v>98</v>
      </c>
      <c r="S9" s="51"/>
      <c r="T9" s="138">
        <v>1.6</v>
      </c>
    </row>
    <row r="10" spans="1:20" x14ac:dyDescent="0.2">
      <c r="A10" s="52"/>
      <c r="B10" s="5" t="s">
        <v>99</v>
      </c>
      <c r="C10" s="5">
        <f>+C14*C9</f>
        <v>4926.6040000000003</v>
      </c>
      <c r="D10" s="85">
        <f>+D14*D9</f>
        <v>0</v>
      </c>
      <c r="E10" s="85">
        <f t="shared" ref="E10:N10" si="0">+E14*E9</f>
        <v>0</v>
      </c>
      <c r="F10" s="85">
        <f t="shared" si="0"/>
        <v>0</v>
      </c>
      <c r="G10" s="85">
        <f t="shared" si="0"/>
        <v>0</v>
      </c>
      <c r="H10" s="85">
        <f>+H14*H9</f>
        <v>0</v>
      </c>
      <c r="I10" s="85">
        <f t="shared" si="0"/>
        <v>0</v>
      </c>
      <c r="J10" s="85">
        <f t="shared" si="0"/>
        <v>0</v>
      </c>
      <c r="K10" s="85">
        <f t="shared" si="0"/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">
        <f>SUM(C10:N10)</f>
        <v>4926.6040000000003</v>
      </c>
      <c r="P10" s="8"/>
      <c r="Q10" s="53"/>
      <c r="R10" s="54"/>
      <c r="S10" s="55"/>
      <c r="T10" s="139"/>
    </row>
    <row r="11" spans="1:20" x14ac:dyDescent="0.2">
      <c r="A11" s="52"/>
      <c r="B11" s="5" t="s">
        <v>100</v>
      </c>
      <c r="C11" s="24" t="str">
        <f>+ตค!$B$37</f>
        <v>1.4846</v>
      </c>
      <c r="D11" s="31">
        <f>+พย!$B$37</f>
        <v>0</v>
      </c>
      <c r="E11" s="31">
        <f>+ธค!$B$37</f>
        <v>0</v>
      </c>
      <c r="F11" s="31">
        <f>+มค!$B$37</f>
        <v>0</v>
      </c>
      <c r="G11" s="31">
        <f>+กพ!$B$37</f>
        <v>0</v>
      </c>
      <c r="H11" s="31">
        <f>+มีค!B37</f>
        <v>0</v>
      </c>
      <c r="I11" s="24">
        <f>+เมย!$B$37</f>
        <v>0</v>
      </c>
      <c r="J11" s="31">
        <f>+พค!$B$37</f>
        <v>0</v>
      </c>
      <c r="K11" s="31">
        <f>+มิย!$B$37</f>
        <v>0</v>
      </c>
      <c r="L11" s="31">
        <f>+กค!$B$37</f>
        <v>0</v>
      </c>
      <c r="M11" s="31">
        <f>+สค!$B$37</f>
        <v>0</v>
      </c>
      <c r="N11" s="31">
        <f>+กย!$B$37</f>
        <v>0</v>
      </c>
      <c r="O11" s="8">
        <f>SUM(C11:N11)</f>
        <v>0</v>
      </c>
      <c r="P11" s="8"/>
      <c r="Q11" s="56">
        <f>+O12/O14</f>
        <v>1.4845999999999999</v>
      </c>
      <c r="R11" s="9" t="s">
        <v>100</v>
      </c>
      <c r="S11" s="55"/>
      <c r="T11" s="139"/>
    </row>
    <row r="12" spans="1:20" x14ac:dyDescent="0.2">
      <c r="A12" s="52"/>
      <c r="B12" s="5" t="s">
        <v>101</v>
      </c>
      <c r="C12" s="5">
        <f>+C14*C11</f>
        <v>4914.0259999999998</v>
      </c>
      <c r="D12" s="5">
        <f>+D14*D11</f>
        <v>0</v>
      </c>
      <c r="E12" s="5">
        <f t="shared" ref="E12:N12" si="1">+E14*E11</f>
        <v>0</v>
      </c>
      <c r="F12" s="5">
        <f t="shared" si="1"/>
        <v>0</v>
      </c>
      <c r="G12" s="5">
        <f>+G14*G11</f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8">
        <f t="shared" ref="O12:O119" si="2">SUM(C12:N12)</f>
        <v>4914.0259999999998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2"/>
        <v>0</v>
      </c>
      <c r="P13" s="12"/>
      <c r="Q13" s="92">
        <f>31</f>
        <v>31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3310</v>
      </c>
      <c r="D14" s="5">
        <f>+พย!$B$4</f>
        <v>0</v>
      </c>
      <c r="E14" s="5">
        <f>+ธค!$B$4</f>
        <v>0</v>
      </c>
      <c r="F14" s="5">
        <f>+มค!$B$4</f>
        <v>0</v>
      </c>
      <c r="G14" s="5">
        <f>+กพ!$B$4</f>
        <v>0</v>
      </c>
      <c r="H14" s="5">
        <f>+มีค!$B$4</f>
        <v>0</v>
      </c>
      <c r="I14" s="5">
        <f>+เมย!$B$4</f>
        <v>0</v>
      </c>
      <c r="J14" s="5">
        <f>+พค!$B$4</f>
        <v>0</v>
      </c>
      <c r="K14" s="5">
        <f>+มิย!$B$4</f>
        <v>0</v>
      </c>
      <c r="L14" s="5">
        <f>+กค!$B$4</f>
        <v>0</v>
      </c>
      <c r="M14" s="5">
        <f>+สค!$B$4</f>
        <v>0</v>
      </c>
      <c r="N14" s="5">
        <f>+กย!$B$4</f>
        <v>0</v>
      </c>
      <c r="O14" s="12">
        <f t="shared" si="2"/>
        <v>3310</v>
      </c>
      <c r="P14" s="12"/>
      <c r="Q14" s="75">
        <f>31+30+31+31+29+31+30+31+30+31+31+30</f>
        <v>366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0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3">SUM(C15:N15)</f>
        <v>0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6">
        <f>+ตค!B8</f>
        <v>16578</v>
      </c>
      <c r="D16" s="35">
        <f>+พย!B8</f>
        <v>0</v>
      </c>
      <c r="E16" s="35">
        <f>+ธค!B8</f>
        <v>0</v>
      </c>
      <c r="F16" s="35">
        <f>+มค!B8</f>
        <v>0</v>
      </c>
      <c r="G16" s="35">
        <f>+กพ!B8</f>
        <v>0</v>
      </c>
      <c r="H16" s="35">
        <f>+มีค!B8</f>
        <v>0</v>
      </c>
      <c r="I16" s="35">
        <f>+เมย!B8</f>
        <v>0</v>
      </c>
      <c r="J16" s="35">
        <f>+พค!B8</f>
        <v>0</v>
      </c>
      <c r="K16" s="35">
        <f>+มิย!B8</f>
        <v>0</v>
      </c>
      <c r="L16" s="35">
        <f>+กค!B8</f>
        <v>0</v>
      </c>
      <c r="M16" s="35">
        <f>+สค!B8</f>
        <v>0</v>
      </c>
      <c r="N16" s="35">
        <f>+กย!B8</f>
        <v>0</v>
      </c>
      <c r="O16" s="36">
        <f>SUM(C16:N16)</f>
        <v>16578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35" t="s">
        <v>152</v>
      </c>
      <c r="B17" s="37" t="s">
        <v>105</v>
      </c>
      <c r="C17" s="37" t="str">
        <f>+ตค!$B$46</f>
        <v>98.07</v>
      </c>
      <c r="D17" s="37">
        <f>+พย!$B$46</f>
        <v>0</v>
      </c>
      <c r="E17" s="37">
        <f>+ธค!$B$46</f>
        <v>0</v>
      </c>
      <c r="F17" s="37">
        <f>+มค!$B$46</f>
        <v>0</v>
      </c>
      <c r="G17" s="37">
        <f>+กพ!$B$46</f>
        <v>0</v>
      </c>
      <c r="H17" s="37">
        <f>+มีค!B46</f>
        <v>0</v>
      </c>
      <c r="I17" s="37">
        <f>+เมย!$B$46</f>
        <v>0</v>
      </c>
      <c r="J17" s="37">
        <f>+พค!$B$46</f>
        <v>0</v>
      </c>
      <c r="K17" s="37">
        <f>+มิย!$B$46</f>
        <v>0</v>
      </c>
      <c r="L17" s="37">
        <f>+กค!$B$46</f>
        <v>0</v>
      </c>
      <c r="M17" s="37">
        <f>+สค!$B$46</f>
        <v>0</v>
      </c>
      <c r="N17" s="37">
        <f>+กย!$B$46</f>
        <v>0</v>
      </c>
      <c r="P17" s="76">
        <f>+(O16*100)/(524*$Q$13)</f>
        <v>102.05614380694411</v>
      </c>
      <c r="Q17" s="23"/>
      <c r="R17" s="13" t="s">
        <v>105</v>
      </c>
      <c r="S17" s="55"/>
      <c r="T17" s="57"/>
    </row>
    <row r="18" spans="1:20" x14ac:dyDescent="0.2">
      <c r="A18" s="135"/>
      <c r="B18" s="37" t="s">
        <v>106</v>
      </c>
      <c r="C18" s="37" t="str">
        <f>+ตค!$B$47</f>
        <v>5.89</v>
      </c>
      <c r="D18" s="37">
        <f>+พย!$B$47</f>
        <v>0</v>
      </c>
      <c r="E18" s="37">
        <f>+ธค!$B$47</f>
        <v>0</v>
      </c>
      <c r="F18" s="37">
        <f>+มค!$B$47</f>
        <v>0</v>
      </c>
      <c r="G18" s="37">
        <f>+กพ!$B$47</f>
        <v>0</v>
      </c>
      <c r="H18" s="37">
        <f>+มีค!B47</f>
        <v>0</v>
      </c>
      <c r="I18" s="37">
        <f>+เมย!$B$47</f>
        <v>0</v>
      </c>
      <c r="J18" s="37">
        <f>+พค!$B$47</f>
        <v>0</v>
      </c>
      <c r="K18" s="37">
        <f>+มิย!$B$47</f>
        <v>0</v>
      </c>
      <c r="L18" s="37">
        <f>+กค!$B$47</f>
        <v>0</v>
      </c>
      <c r="M18" s="37">
        <f>+สค!$B$47</f>
        <v>0</v>
      </c>
      <c r="N18" s="37">
        <f>+กย!$B$47</f>
        <v>0</v>
      </c>
      <c r="P18" s="76">
        <f>+O14/524</f>
        <v>6.3167938931297707</v>
      </c>
      <c r="Q18" s="15"/>
      <c r="R18" s="14" t="s">
        <v>106</v>
      </c>
      <c r="S18" s="55"/>
      <c r="T18" s="57"/>
    </row>
    <row r="19" spans="1:20" x14ac:dyDescent="0.2">
      <c r="A19" s="136" t="s">
        <v>117</v>
      </c>
      <c r="B19" s="39" t="s">
        <v>105</v>
      </c>
      <c r="C19" s="40">
        <f>+(C16*100)/(522*31)</f>
        <v>102.44716351501668</v>
      </c>
      <c r="D19" s="40">
        <f>+(D16*100)/(522*31)</f>
        <v>0</v>
      </c>
      <c r="E19" s="40">
        <f>+(E16*100)/(522*31)</f>
        <v>0</v>
      </c>
      <c r="F19" s="40">
        <f>+(F16*100)/(522*31)</f>
        <v>0</v>
      </c>
      <c r="G19" s="40">
        <f>+(G16*100)/(522*28)</f>
        <v>0</v>
      </c>
      <c r="H19" s="40">
        <f>+(H16*100)/(522*31)</f>
        <v>0</v>
      </c>
      <c r="I19" s="40">
        <f>+(I16*100)/(522*30)</f>
        <v>0</v>
      </c>
      <c r="J19" s="40">
        <f>+(J16*100)/(522*31)</f>
        <v>0</v>
      </c>
      <c r="K19" s="40">
        <f>+(K16*100)/(522*30)</f>
        <v>0</v>
      </c>
      <c r="L19" s="40">
        <f>+(L16*100)/(522*31)</f>
        <v>0</v>
      </c>
      <c r="M19" s="40">
        <f>+(M16*100)/(522*31)</f>
        <v>0</v>
      </c>
      <c r="N19" s="40">
        <f>+(N16*100)/(522*30)</f>
        <v>0</v>
      </c>
      <c r="P19" s="41">
        <f>+(O16*100)/(522*$Q$13)</f>
        <v>102.44716351501668</v>
      </c>
      <c r="Q19" s="68"/>
      <c r="R19" s="14"/>
      <c r="S19" s="55"/>
      <c r="T19" s="57"/>
    </row>
    <row r="20" spans="1:20" ht="15" thickBot="1" x14ac:dyDescent="0.25">
      <c r="A20" s="137"/>
      <c r="B20" s="58" t="s">
        <v>106</v>
      </c>
      <c r="C20" s="59">
        <f>+C14/522</f>
        <v>6.3409961685823752</v>
      </c>
      <c r="D20" s="59">
        <f t="shared" ref="D20:I20" si="4">+D14/522</f>
        <v>0</v>
      </c>
      <c r="E20" s="59">
        <f t="shared" si="4"/>
        <v>0</v>
      </c>
      <c r="F20" s="59">
        <f t="shared" si="4"/>
        <v>0</v>
      </c>
      <c r="G20" s="59">
        <f t="shared" si="4"/>
        <v>0</v>
      </c>
      <c r="H20" s="59">
        <f t="shared" si="4"/>
        <v>0</v>
      </c>
      <c r="I20" s="59">
        <f t="shared" si="4"/>
        <v>0</v>
      </c>
      <c r="J20" s="59">
        <f t="shared" ref="J20:K20" si="5">+J14/522</f>
        <v>0</v>
      </c>
      <c r="K20" s="59">
        <f t="shared" si="5"/>
        <v>0</v>
      </c>
      <c r="L20" s="59">
        <f t="shared" ref="L20:M20" si="6">+L14/522</f>
        <v>0</v>
      </c>
      <c r="M20" s="59">
        <f t="shared" si="6"/>
        <v>0</v>
      </c>
      <c r="N20" s="59">
        <f>+N14/522</f>
        <v>0</v>
      </c>
      <c r="P20" s="41">
        <f>+O14/522</f>
        <v>6.3409961685823752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1.2520</v>
      </c>
      <c r="D21" s="46">
        <f>+พย!$C$36</f>
        <v>0</v>
      </c>
      <c r="E21" s="46">
        <f>+ธค!$C$36</f>
        <v>0</v>
      </c>
      <c r="F21" s="46">
        <f>+มค!$C$36</f>
        <v>0</v>
      </c>
      <c r="G21" s="46">
        <f>+กพ!$C$36</f>
        <v>0</v>
      </c>
      <c r="H21" s="46">
        <f>+มีค!$B$36</f>
        <v>0</v>
      </c>
      <c r="I21" s="46">
        <f>+เมย!$C$36</f>
        <v>0</v>
      </c>
      <c r="J21" s="46">
        <f>+พค!$C$36</f>
        <v>0</v>
      </c>
      <c r="K21" s="67">
        <f>+มิย!$C$36</f>
        <v>0</v>
      </c>
      <c r="L21" s="46">
        <f>+กค!$C$36</f>
        <v>0</v>
      </c>
      <c r="M21" s="46">
        <f>+สค!$C$36</f>
        <v>0</v>
      </c>
      <c r="N21" s="46">
        <f>+กย!$C$36</f>
        <v>0</v>
      </c>
      <c r="O21" s="48">
        <f t="shared" si="3"/>
        <v>0</v>
      </c>
      <c r="P21" s="48"/>
      <c r="Q21" s="49">
        <f>+O22/O26</f>
        <v>1.252</v>
      </c>
      <c r="R21" s="50" t="s">
        <v>98</v>
      </c>
      <c r="S21" s="51"/>
      <c r="T21" s="138">
        <v>1</v>
      </c>
    </row>
    <row r="22" spans="1:20" x14ac:dyDescent="0.2">
      <c r="A22" s="52"/>
      <c r="B22" s="5" t="s">
        <v>99</v>
      </c>
      <c r="C22" s="5">
        <f>+C26*C21</f>
        <v>1228.212</v>
      </c>
      <c r="D22" s="5">
        <f t="shared" ref="D22:N22" si="7">+D26*D21</f>
        <v>0</v>
      </c>
      <c r="E22" s="5">
        <f t="shared" si="7"/>
        <v>0</v>
      </c>
      <c r="F22" s="5">
        <f>+F26*F21</f>
        <v>0</v>
      </c>
      <c r="G22" s="5">
        <f t="shared" si="7"/>
        <v>0</v>
      </c>
      <c r="H22" s="5">
        <f t="shared" si="7"/>
        <v>0</v>
      </c>
      <c r="I22" s="5">
        <f>+I26*I21</f>
        <v>0</v>
      </c>
      <c r="J22" s="5">
        <f t="shared" si="7"/>
        <v>0</v>
      </c>
      <c r="K22" s="24">
        <f t="shared" si="7"/>
        <v>0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8">
        <f t="shared" si="3"/>
        <v>1228.212</v>
      </c>
      <c r="P22" s="8"/>
      <c r="Q22" s="53"/>
      <c r="R22" s="54"/>
      <c r="S22" s="55"/>
      <c r="T22" s="139"/>
    </row>
    <row r="23" spans="1:20" x14ac:dyDescent="0.2">
      <c r="A23" s="52"/>
      <c r="B23" s="5" t="s">
        <v>100</v>
      </c>
      <c r="C23" s="5" t="str">
        <f>+ตค!$C$37</f>
        <v>1.2531</v>
      </c>
      <c r="D23" s="5">
        <f>+พย!$C$37</f>
        <v>0</v>
      </c>
      <c r="E23" s="5">
        <f>+ธค!$C$37</f>
        <v>0</v>
      </c>
      <c r="F23" s="5">
        <f>+มค!$C$37</f>
        <v>0</v>
      </c>
      <c r="G23" s="5">
        <f>+กพ!$C$37</f>
        <v>0</v>
      </c>
      <c r="H23" s="5">
        <f>+มีค!$B$37</f>
        <v>0</v>
      </c>
      <c r="I23" s="5">
        <f>+เมย!$C$37</f>
        <v>0</v>
      </c>
      <c r="J23" s="5">
        <f>+พค!$C$37</f>
        <v>0</v>
      </c>
      <c r="K23" s="24">
        <f>+มิย!$C$37</f>
        <v>0</v>
      </c>
      <c r="L23" s="5">
        <f>+กค!$C$37</f>
        <v>0</v>
      </c>
      <c r="M23" s="5">
        <f>+สค!$C$37</f>
        <v>0</v>
      </c>
      <c r="N23" s="5">
        <f>+กย!$C$37</f>
        <v>0</v>
      </c>
      <c r="O23" s="8">
        <f t="shared" si="3"/>
        <v>0</v>
      </c>
      <c r="P23" s="8"/>
      <c r="Q23" s="56">
        <f>+O24/O26</f>
        <v>1.2531000000000001</v>
      </c>
      <c r="R23" s="9" t="s">
        <v>100</v>
      </c>
      <c r="S23" s="55"/>
      <c r="T23" s="139"/>
    </row>
    <row r="24" spans="1:20" x14ac:dyDescent="0.2">
      <c r="A24" s="52"/>
      <c r="B24" s="5" t="s">
        <v>101</v>
      </c>
      <c r="C24" s="5">
        <f>+C26*C23</f>
        <v>1229.2911000000001</v>
      </c>
      <c r="D24" s="5">
        <f t="shared" ref="D24:N24" si="8">+D26*D23</f>
        <v>0</v>
      </c>
      <c r="E24" s="5">
        <f t="shared" si="8"/>
        <v>0</v>
      </c>
      <c r="F24" s="5">
        <f>+F26*F23</f>
        <v>0</v>
      </c>
      <c r="G24" s="5">
        <f t="shared" si="8"/>
        <v>0</v>
      </c>
      <c r="H24" s="5">
        <f t="shared" si="8"/>
        <v>0</v>
      </c>
      <c r="I24" s="5">
        <f t="shared" si="8"/>
        <v>0</v>
      </c>
      <c r="J24" s="5">
        <f t="shared" si="8"/>
        <v>0</v>
      </c>
      <c r="K24" s="24">
        <f t="shared" si="8"/>
        <v>0</v>
      </c>
      <c r="L24" s="5">
        <f t="shared" si="8"/>
        <v>0</v>
      </c>
      <c r="M24" s="5">
        <f t="shared" si="8"/>
        <v>0</v>
      </c>
      <c r="N24" s="5">
        <f t="shared" si="8"/>
        <v>0</v>
      </c>
      <c r="O24" s="8">
        <f t="shared" si="3"/>
        <v>1229.2911000000001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3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981</v>
      </c>
      <c r="D26" s="11">
        <f>+พย!$C$4</f>
        <v>0</v>
      </c>
      <c r="E26" s="11">
        <f>+ธค!$C$4</f>
        <v>0</v>
      </c>
      <c r="F26" s="11">
        <f>+มค!$C$4</f>
        <v>0</v>
      </c>
      <c r="G26" s="11">
        <f>+กพ!$C$4</f>
        <v>0</v>
      </c>
      <c r="H26" s="11">
        <f>+มีค!$C$4</f>
        <v>0</v>
      </c>
      <c r="I26" s="11">
        <f>+เมย!$C$4</f>
        <v>0</v>
      </c>
      <c r="J26" s="11">
        <f>+พค!$C$4</f>
        <v>0</v>
      </c>
      <c r="K26" s="11">
        <f>+มิย!$C$4</f>
        <v>0</v>
      </c>
      <c r="L26" s="11">
        <f>+กค!$C$4</f>
        <v>0</v>
      </c>
      <c r="M26" s="11">
        <f>+สค!$C$4</f>
        <v>0</v>
      </c>
      <c r="N26" s="11">
        <f>+กย!$C$4</f>
        <v>0</v>
      </c>
      <c r="O26" s="12">
        <f t="shared" si="3"/>
        <v>981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1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3"/>
        <v>1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5106</v>
      </c>
      <c r="D28" s="36">
        <f>+พย!C8</f>
        <v>0</v>
      </c>
      <c r="E28" s="36">
        <f>+ธค!C8</f>
        <v>0</v>
      </c>
      <c r="F28" s="36">
        <f>+มค!C8</f>
        <v>0</v>
      </c>
      <c r="G28" s="36">
        <f>+กพ!C8</f>
        <v>0</v>
      </c>
      <c r="H28" s="36">
        <f>+มีค!C8</f>
        <v>0</v>
      </c>
      <c r="I28" s="36">
        <f>+เมย!C8</f>
        <v>0</v>
      </c>
      <c r="J28" s="36">
        <f>+พค!C8</f>
        <v>0</v>
      </c>
      <c r="K28" s="36">
        <f>+มิย!C8</f>
        <v>0</v>
      </c>
      <c r="L28" s="36">
        <f>+กค!C8</f>
        <v>0</v>
      </c>
      <c r="M28" s="36">
        <f>+สค!C8</f>
        <v>0</v>
      </c>
      <c r="N28" s="36">
        <f>+กย!C8</f>
        <v>0</v>
      </c>
      <c r="O28" s="36">
        <f>SUM(C28:N28)</f>
        <v>5106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35" t="s">
        <v>122</v>
      </c>
      <c r="B29" s="37" t="s">
        <v>105</v>
      </c>
      <c r="C29" s="38" t="str">
        <f>+ตค!$C$46</f>
        <v>89.84</v>
      </c>
      <c r="D29" s="38">
        <f>+พย!$C$46</f>
        <v>0</v>
      </c>
      <c r="E29" s="38">
        <f>+ธค!$C$46</f>
        <v>0</v>
      </c>
      <c r="F29" s="38">
        <f>+มค!$C$46</f>
        <v>0</v>
      </c>
      <c r="G29" s="38">
        <f>+กพ!$C$46</f>
        <v>0</v>
      </c>
      <c r="H29" s="38">
        <f>+มีค!$B$46</f>
        <v>0</v>
      </c>
      <c r="I29" s="38">
        <f>+เมย!$C$46</f>
        <v>0</v>
      </c>
      <c r="J29" s="38">
        <f>+พค!$C$46</f>
        <v>0</v>
      </c>
      <c r="K29" s="38">
        <f>+มิย!$C$46</f>
        <v>0</v>
      </c>
      <c r="L29" s="38">
        <f>+กค!$C$46</f>
        <v>0</v>
      </c>
      <c r="M29" s="38">
        <f>+สค!$C$46</f>
        <v>0</v>
      </c>
      <c r="N29" s="38">
        <f>+กย!$C$46</f>
        <v>0</v>
      </c>
      <c r="P29" s="76">
        <f>+(O28*100)/(180*$Q$13)</f>
        <v>91.505376344086017</v>
      </c>
      <c r="Q29" s="23"/>
      <c r="R29" s="13" t="s">
        <v>105</v>
      </c>
      <c r="S29" s="55"/>
      <c r="T29" s="57"/>
    </row>
    <row r="30" spans="1:20" ht="15" thickBot="1" x14ac:dyDescent="0.25">
      <c r="A30" s="135"/>
      <c r="B30" s="37" t="s">
        <v>106</v>
      </c>
      <c r="C30" s="38" t="str">
        <f>+ตค!$C$47</f>
        <v>5.27</v>
      </c>
      <c r="D30" s="38">
        <f>+พย!$C$47</f>
        <v>0</v>
      </c>
      <c r="E30" s="38">
        <f>+ธค!$C$47</f>
        <v>0</v>
      </c>
      <c r="F30" s="38">
        <f>+มค!$C$47</f>
        <v>0</v>
      </c>
      <c r="G30" s="38">
        <f>+กพ!$C$47</f>
        <v>0</v>
      </c>
      <c r="H30" s="38">
        <f>+มีค!$B$47</f>
        <v>0</v>
      </c>
      <c r="I30" s="38">
        <f>+เมย!$C$47</f>
        <v>0</v>
      </c>
      <c r="J30" s="38">
        <f>+พค!$C$47</f>
        <v>0</v>
      </c>
      <c r="K30" s="38">
        <f>+มิย!$C$47</f>
        <v>0</v>
      </c>
      <c r="L30" s="38">
        <f>+กค!$C$47</f>
        <v>0</v>
      </c>
      <c r="M30" s="38">
        <f>+สค!$C$47</f>
        <v>0</v>
      </c>
      <c r="N30" s="38">
        <f>+กย!$C$47</f>
        <v>0</v>
      </c>
      <c r="P30" s="76">
        <f>+O26/180</f>
        <v>5.45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0.6246</v>
      </c>
      <c r="D31" s="67">
        <f>+พย!$D$36</f>
        <v>0</v>
      </c>
      <c r="E31" s="67">
        <f>+ธค!$D$36</f>
        <v>0</v>
      </c>
      <c r="F31" s="67">
        <f>+มค!$D$36</f>
        <v>0</v>
      </c>
      <c r="G31" s="67">
        <f>+กพ!$D$36</f>
        <v>0</v>
      </c>
      <c r="H31" s="67">
        <f>+มีค!$D$36</f>
        <v>0</v>
      </c>
      <c r="I31" s="67">
        <f>+เมย!$D$36</f>
        <v>0</v>
      </c>
      <c r="J31" s="67">
        <f>+พค!$D$36</f>
        <v>0</v>
      </c>
      <c r="K31" s="67">
        <f>+มิย!$D$36</f>
        <v>0</v>
      </c>
      <c r="L31" s="47">
        <f>+กค!$D$36</f>
        <v>0</v>
      </c>
      <c r="M31" s="47">
        <f>+สค!$D$36</f>
        <v>0</v>
      </c>
      <c r="N31" s="84">
        <f>+กย!$D$36</f>
        <v>0</v>
      </c>
      <c r="O31" s="48">
        <f t="shared" si="2"/>
        <v>0</v>
      </c>
      <c r="P31" s="48"/>
      <c r="Q31" s="49">
        <f>+O32/O36</f>
        <v>0.62460000000000004</v>
      </c>
      <c r="R31" s="50" t="s">
        <v>98</v>
      </c>
      <c r="S31" s="51"/>
      <c r="T31" s="138">
        <v>0.6</v>
      </c>
    </row>
    <row r="32" spans="1:20" x14ac:dyDescent="0.2">
      <c r="A32" s="52"/>
      <c r="B32" s="5" t="s">
        <v>99</v>
      </c>
      <c r="C32" s="24">
        <f>+C36*C31</f>
        <v>138.66120000000001</v>
      </c>
      <c r="D32" s="24">
        <f t="shared" ref="D32:N32" si="9">+D36*D31</f>
        <v>0</v>
      </c>
      <c r="E32" s="24">
        <f t="shared" si="9"/>
        <v>0</v>
      </c>
      <c r="F32" s="24">
        <f t="shared" si="9"/>
        <v>0</v>
      </c>
      <c r="G32" s="24">
        <f t="shared" si="9"/>
        <v>0</v>
      </c>
      <c r="H32" s="24">
        <f t="shared" si="9"/>
        <v>0</v>
      </c>
      <c r="I32" s="24">
        <f t="shared" si="9"/>
        <v>0</v>
      </c>
      <c r="J32" s="24">
        <f t="shared" si="9"/>
        <v>0</v>
      </c>
      <c r="K32" s="24">
        <f t="shared" si="9"/>
        <v>0</v>
      </c>
      <c r="L32" s="5">
        <f t="shared" si="9"/>
        <v>0</v>
      </c>
      <c r="M32" s="5">
        <f t="shared" si="9"/>
        <v>0</v>
      </c>
      <c r="N32" s="5">
        <f t="shared" si="9"/>
        <v>0</v>
      </c>
      <c r="O32" s="8">
        <f t="shared" si="2"/>
        <v>138.66120000000001</v>
      </c>
      <c r="P32" s="8"/>
      <c r="Q32" s="53"/>
      <c r="R32" s="54"/>
      <c r="S32" s="55"/>
      <c r="T32" s="139"/>
    </row>
    <row r="33" spans="1:20" x14ac:dyDescent="0.2">
      <c r="A33" s="52"/>
      <c r="B33" s="5" t="s">
        <v>100</v>
      </c>
      <c r="C33" s="24" t="str">
        <f>+ตค!$D$37</f>
        <v>0.6228</v>
      </c>
      <c r="D33" s="24">
        <f>+พย!$D$37</f>
        <v>0</v>
      </c>
      <c r="E33" s="24">
        <f>+ธค!$D$37</f>
        <v>0</v>
      </c>
      <c r="F33" s="24">
        <f>+มค!$D$37</f>
        <v>0</v>
      </c>
      <c r="G33" s="24">
        <f>+กพ!$D$37</f>
        <v>0</v>
      </c>
      <c r="H33" s="24">
        <f>+มีค!$D$37</f>
        <v>0</v>
      </c>
      <c r="I33" s="24">
        <f>+เมย!$D$37</f>
        <v>0</v>
      </c>
      <c r="J33" s="24">
        <f>+พค!$D$37</f>
        <v>0</v>
      </c>
      <c r="K33" s="24">
        <f>+มิย!$D$37</f>
        <v>0</v>
      </c>
      <c r="L33" s="31">
        <f>+กค!$D$37</f>
        <v>0</v>
      </c>
      <c r="M33" s="31">
        <f>+สค!$D$37</f>
        <v>0</v>
      </c>
      <c r="N33" s="85">
        <f>+กย!$D$37</f>
        <v>0</v>
      </c>
      <c r="O33" s="8">
        <f t="shared" si="2"/>
        <v>0</v>
      </c>
      <c r="P33" s="8"/>
      <c r="Q33" s="56">
        <f>+O34/O36</f>
        <v>0.62280000000000002</v>
      </c>
      <c r="R33" s="9" t="s">
        <v>100</v>
      </c>
      <c r="S33" s="55"/>
      <c r="T33" s="139"/>
    </row>
    <row r="34" spans="1:20" x14ac:dyDescent="0.2">
      <c r="A34" s="52"/>
      <c r="B34" s="5" t="s">
        <v>101</v>
      </c>
      <c r="C34" s="5">
        <f>+C36*C33</f>
        <v>138.26160000000002</v>
      </c>
      <c r="D34" s="5">
        <f t="shared" ref="D34:N34" si="10">+D36*D33</f>
        <v>0</v>
      </c>
      <c r="E34" s="5">
        <f t="shared" si="10"/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8">
        <f t="shared" si="2"/>
        <v>138.26160000000002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2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222</v>
      </c>
      <c r="D36" s="11">
        <f>+พย!$D$4</f>
        <v>0</v>
      </c>
      <c r="E36" s="11">
        <f>+ธค!$D$4</f>
        <v>0</v>
      </c>
      <c r="F36" s="11">
        <f>+มค!$D$4</f>
        <v>0</v>
      </c>
      <c r="G36" s="11">
        <f>+กพ!$D$4</f>
        <v>0</v>
      </c>
      <c r="H36" s="11">
        <f>+มีค!$D$4</f>
        <v>0</v>
      </c>
      <c r="I36" s="11">
        <f>+เมย!$D$4</f>
        <v>0</v>
      </c>
      <c r="J36" s="11">
        <f>+พค!$D$4</f>
        <v>0</v>
      </c>
      <c r="K36" s="11">
        <f>+มิย!$D$4</f>
        <v>0</v>
      </c>
      <c r="L36" s="11">
        <f>+กค!$D$4</f>
        <v>0</v>
      </c>
      <c r="M36" s="11">
        <f>+สค!$D$4</f>
        <v>0</v>
      </c>
      <c r="N36" s="11">
        <f>+กย!$D$4</f>
        <v>0</v>
      </c>
      <c r="O36" s="12">
        <f t="shared" si="2"/>
        <v>222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0</v>
      </c>
      <c r="F37" s="18">
        <f>+มค!$D$5</f>
        <v>0</v>
      </c>
      <c r="G37" s="18">
        <f>+กพ!$D$5</f>
        <v>0</v>
      </c>
      <c r="H37" s="18">
        <f>+มีค!$D$5</f>
        <v>0</v>
      </c>
      <c r="I37" s="18">
        <f>+เมย!$D$5</f>
        <v>0</v>
      </c>
      <c r="J37" s="18">
        <f>+พค!$D$5</f>
        <v>0</v>
      </c>
      <c r="K37" s="18">
        <f>+มิย!$D$5</f>
        <v>0</v>
      </c>
      <c r="L37" s="18">
        <f>+กค!$D$5</f>
        <v>0</v>
      </c>
      <c r="M37" s="18">
        <f>+สค!$D$5</f>
        <v>0</v>
      </c>
      <c r="N37" s="18">
        <f>+กย!$D$5</f>
        <v>0</v>
      </c>
      <c r="O37" s="17">
        <f t="shared" si="2"/>
        <v>0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726</v>
      </c>
      <c r="D38" s="36">
        <f>+พย!D8</f>
        <v>0</v>
      </c>
      <c r="E38" s="36">
        <f>+ธค!D8</f>
        <v>0</v>
      </c>
      <c r="F38" s="36">
        <f>+มค!D8</f>
        <v>0</v>
      </c>
      <c r="G38" s="36">
        <f>+กพ!D8</f>
        <v>0</v>
      </c>
      <c r="H38" s="36">
        <f>+มีค!D8</f>
        <v>0</v>
      </c>
      <c r="I38" s="36">
        <f>+เมย!D8</f>
        <v>0</v>
      </c>
      <c r="J38" s="36">
        <f>+พค!D8</f>
        <v>0</v>
      </c>
      <c r="K38" s="36">
        <f>+มิย!D8</f>
        <v>0</v>
      </c>
      <c r="L38" s="36">
        <f>+กค!D8</f>
        <v>0</v>
      </c>
      <c r="M38" s="36">
        <f>+สค!D8</f>
        <v>0</v>
      </c>
      <c r="N38" s="36">
        <f>+กย!D8</f>
        <v>0</v>
      </c>
      <c r="O38" s="36">
        <f>SUM(C38:N38)</f>
        <v>726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35" t="s">
        <v>118</v>
      </c>
      <c r="B39" s="37" t="s">
        <v>105</v>
      </c>
      <c r="C39" s="38" t="str">
        <f>+ตค!$D$46</f>
        <v>77.20</v>
      </c>
      <c r="D39" s="38">
        <f>+พย!$D$46</f>
        <v>0</v>
      </c>
      <c r="E39" s="38">
        <f>+ธค!$D$46</f>
        <v>0</v>
      </c>
      <c r="F39" s="38">
        <f>+มค!$D$46</f>
        <v>0</v>
      </c>
      <c r="G39" s="38">
        <f>+กพ!$D$46</f>
        <v>0</v>
      </c>
      <c r="H39" s="38">
        <f>+มีค!$D$46</f>
        <v>0</v>
      </c>
      <c r="I39" s="38">
        <f>+เมย!$D$46</f>
        <v>0</v>
      </c>
      <c r="J39" s="38">
        <f>+พค!$D$46</f>
        <v>0</v>
      </c>
      <c r="K39" s="38">
        <f>+มิย!$D$46</f>
        <v>0</v>
      </c>
      <c r="L39" s="38">
        <f>+กค!$D$46</f>
        <v>0</v>
      </c>
      <c r="M39" s="38">
        <f>+สค!$D$46</f>
        <v>0</v>
      </c>
      <c r="N39" s="38">
        <f>+กย!$D$46</f>
        <v>0</v>
      </c>
      <c r="P39" s="76">
        <f>+(O38*100)/(30*$Q$13)</f>
        <v>78.064516129032256</v>
      </c>
      <c r="Q39" s="23"/>
      <c r="R39" s="13" t="s">
        <v>105</v>
      </c>
      <c r="S39" s="55"/>
      <c r="T39" s="57"/>
    </row>
    <row r="40" spans="1:20" ht="15" thickBot="1" x14ac:dyDescent="0.25">
      <c r="A40" s="135"/>
      <c r="B40" s="37" t="s">
        <v>106</v>
      </c>
      <c r="C40" s="38" t="str">
        <f>+ตค!$D$47</f>
        <v>7.27</v>
      </c>
      <c r="D40" s="38">
        <f>+พย!$D$47</f>
        <v>0</v>
      </c>
      <c r="E40" s="38">
        <f>+ธค!$D$47</f>
        <v>0</v>
      </c>
      <c r="F40" s="38">
        <f>+มค!$D$47</f>
        <v>0</v>
      </c>
      <c r="G40" s="38">
        <f>+กพ!$D$47</f>
        <v>0</v>
      </c>
      <c r="H40" s="38">
        <f>+มีค!$D$47</f>
        <v>0</v>
      </c>
      <c r="I40" s="38">
        <f>+เมย!$D$47</f>
        <v>0</v>
      </c>
      <c r="J40" s="38">
        <f>+พค!$D$47</f>
        <v>0</v>
      </c>
      <c r="K40" s="38">
        <f>+มิย!$D$47</f>
        <v>0</v>
      </c>
      <c r="L40" s="38">
        <f>+กค!$D$47</f>
        <v>0</v>
      </c>
      <c r="M40" s="38">
        <f>+สค!$D$47</f>
        <v>0</v>
      </c>
      <c r="N40" s="38">
        <f>+กย!$D$47</f>
        <v>0</v>
      </c>
      <c r="P40" s="76">
        <f>+O36/30</f>
        <v>7.4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0.7562</v>
      </c>
      <c r="D41" s="67">
        <f>+พย!$E$36</f>
        <v>0</v>
      </c>
      <c r="E41" s="67">
        <f>+ธค!$E$36</f>
        <v>0</v>
      </c>
      <c r="F41" s="67">
        <f>+มค!$E$36</f>
        <v>0</v>
      </c>
      <c r="G41" s="67">
        <f>+กพ!$E$36</f>
        <v>0</v>
      </c>
      <c r="H41" s="46">
        <f>+มีค!$E$36</f>
        <v>0</v>
      </c>
      <c r="I41" s="46">
        <f>+เมย!$E$36</f>
        <v>0</v>
      </c>
      <c r="J41" s="46">
        <f>+พค!$E$36</f>
        <v>0</v>
      </c>
      <c r="K41" s="46">
        <f>+มิย!$E$36</f>
        <v>0</v>
      </c>
      <c r="L41" s="46">
        <f>+กค!$E$36</f>
        <v>0</v>
      </c>
      <c r="M41" s="46">
        <f>+สค!$E$36</f>
        <v>0</v>
      </c>
      <c r="N41" s="46">
        <f>+กย!$E$36</f>
        <v>0</v>
      </c>
      <c r="O41" s="48">
        <f t="shared" si="2"/>
        <v>0</v>
      </c>
      <c r="P41" s="48"/>
      <c r="Q41" s="49">
        <f>+O42/O46</f>
        <v>0.75619999999999998</v>
      </c>
      <c r="R41" s="50" t="s">
        <v>98</v>
      </c>
      <c r="S41" s="51"/>
      <c r="T41" s="138">
        <v>0.6</v>
      </c>
    </row>
    <row r="42" spans="1:20" x14ac:dyDescent="0.2">
      <c r="A42" s="52"/>
      <c r="B42" s="5" t="s">
        <v>99</v>
      </c>
      <c r="C42" s="5">
        <f>+C46*C41</f>
        <v>161.07059999999998</v>
      </c>
      <c r="D42" s="24">
        <f t="shared" ref="D42:N42" si="11">+D46*D41</f>
        <v>0</v>
      </c>
      <c r="E42" s="24">
        <f t="shared" si="11"/>
        <v>0</v>
      </c>
      <c r="F42" s="24">
        <f t="shared" si="11"/>
        <v>0</v>
      </c>
      <c r="G42" s="24">
        <f t="shared" si="11"/>
        <v>0</v>
      </c>
      <c r="H42" s="24">
        <f t="shared" si="11"/>
        <v>0</v>
      </c>
      <c r="I42" s="5">
        <f t="shared" si="11"/>
        <v>0</v>
      </c>
      <c r="J42" s="5">
        <f t="shared" si="11"/>
        <v>0</v>
      </c>
      <c r="K42" s="5">
        <f t="shared" si="11"/>
        <v>0</v>
      </c>
      <c r="L42" s="5">
        <f t="shared" si="11"/>
        <v>0</v>
      </c>
      <c r="M42" s="5">
        <f t="shared" si="11"/>
        <v>0</v>
      </c>
      <c r="N42" s="5">
        <f t="shared" si="11"/>
        <v>0</v>
      </c>
      <c r="O42" s="8">
        <f t="shared" si="2"/>
        <v>161.07059999999998</v>
      </c>
      <c r="P42" s="8"/>
      <c r="Q42" s="53"/>
      <c r="R42" s="54"/>
      <c r="S42" s="55"/>
      <c r="T42" s="139"/>
    </row>
    <row r="43" spans="1:20" x14ac:dyDescent="0.2">
      <c r="A43" s="52"/>
      <c r="B43" s="5" t="s">
        <v>100</v>
      </c>
      <c r="C43" s="5" t="str">
        <f>+ตค!$E$37</f>
        <v>0.7547</v>
      </c>
      <c r="D43" s="24">
        <f>+พย!$E$37</f>
        <v>0</v>
      </c>
      <c r="E43" s="24">
        <f>+ธค!$E$37</f>
        <v>0</v>
      </c>
      <c r="F43" s="24">
        <f>+มค!$E$37</f>
        <v>0</v>
      </c>
      <c r="G43" s="24">
        <f>+กพ!$E$37</f>
        <v>0</v>
      </c>
      <c r="H43" s="5">
        <f>+มีค!$E$37</f>
        <v>0</v>
      </c>
      <c r="I43" s="5">
        <f>+เมย!$E$37</f>
        <v>0</v>
      </c>
      <c r="J43" s="5">
        <f>+พค!$E$37</f>
        <v>0</v>
      </c>
      <c r="K43" s="5">
        <f>+มิย!$E$37</f>
        <v>0</v>
      </c>
      <c r="L43" s="5">
        <f>+กค!$E$37</f>
        <v>0</v>
      </c>
      <c r="M43" s="5">
        <f>+สค!$E$37</f>
        <v>0</v>
      </c>
      <c r="N43" s="5">
        <f>+กย!$E$37</f>
        <v>0</v>
      </c>
      <c r="O43" s="8">
        <f t="shared" si="2"/>
        <v>0</v>
      </c>
      <c r="P43" s="8"/>
      <c r="Q43" s="56">
        <f>+O44/O46</f>
        <v>0.75470000000000004</v>
      </c>
      <c r="R43" s="9" t="s">
        <v>100</v>
      </c>
      <c r="S43" s="55"/>
      <c r="T43" s="139"/>
    </row>
    <row r="44" spans="1:20" x14ac:dyDescent="0.2">
      <c r="A44" s="52"/>
      <c r="B44" s="5" t="s">
        <v>101</v>
      </c>
      <c r="C44" s="5">
        <f>+C46*C43</f>
        <v>160.75110000000001</v>
      </c>
      <c r="D44" s="5">
        <f t="shared" ref="D44:N44" si="12">+D46*D43</f>
        <v>0</v>
      </c>
      <c r="E44" s="5">
        <f t="shared" si="12"/>
        <v>0</v>
      </c>
      <c r="F44" s="5">
        <f t="shared" si="12"/>
        <v>0</v>
      </c>
      <c r="G44" s="5">
        <f t="shared" si="12"/>
        <v>0</v>
      </c>
      <c r="H44" s="5">
        <f t="shared" si="12"/>
        <v>0</v>
      </c>
      <c r="I44" s="5">
        <f t="shared" si="12"/>
        <v>0</v>
      </c>
      <c r="J44" s="5">
        <f t="shared" si="12"/>
        <v>0</v>
      </c>
      <c r="K44" s="5">
        <f t="shared" si="12"/>
        <v>0</v>
      </c>
      <c r="L44" s="5">
        <f t="shared" si="12"/>
        <v>0</v>
      </c>
      <c r="M44" s="5">
        <f t="shared" si="12"/>
        <v>0</v>
      </c>
      <c r="N44" s="5">
        <f t="shared" si="12"/>
        <v>0</v>
      </c>
      <c r="O44" s="8">
        <f t="shared" si="2"/>
        <v>160.75110000000001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2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213</v>
      </c>
      <c r="D46" s="11">
        <f>+พย!$E$4</f>
        <v>0</v>
      </c>
      <c r="E46" s="11">
        <f>+ธค!$E$4</f>
        <v>0</v>
      </c>
      <c r="F46" s="11">
        <f>+มค!$E$4</f>
        <v>0</v>
      </c>
      <c r="G46" s="11">
        <f>+กพ!$E$4</f>
        <v>0</v>
      </c>
      <c r="H46" s="11">
        <f>+มีค!$E$4</f>
        <v>0</v>
      </c>
      <c r="I46" s="11">
        <f>+เมย!$E$4</f>
        <v>0</v>
      </c>
      <c r="J46" s="11">
        <f>+พค!$E$4</f>
        <v>0</v>
      </c>
      <c r="K46" s="11">
        <f>+มิย!$E$4</f>
        <v>0</v>
      </c>
      <c r="L46" s="11">
        <f>+กค!$E$4</f>
        <v>0</v>
      </c>
      <c r="M46" s="11">
        <f>+สค!$E$4</f>
        <v>0</v>
      </c>
      <c r="N46" s="11">
        <f>+กย!$E$4</f>
        <v>0</v>
      </c>
      <c r="O46" s="12">
        <f t="shared" si="2"/>
        <v>213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0</v>
      </c>
      <c r="F47" s="18">
        <f>+มค!$E$5</f>
        <v>0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2"/>
        <v>0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850</v>
      </c>
      <c r="D48" s="36">
        <f>+พย!E8</f>
        <v>0</v>
      </c>
      <c r="E48" s="36">
        <f>+ธค!E8</f>
        <v>0</v>
      </c>
      <c r="F48" s="36">
        <f>+มค!E8</f>
        <v>0</v>
      </c>
      <c r="G48" s="36">
        <f>+กพ!E8</f>
        <v>0</v>
      </c>
      <c r="H48" s="36">
        <f>+มีค!E8</f>
        <v>0</v>
      </c>
      <c r="I48" s="36">
        <f>+เมย!E8</f>
        <v>0</v>
      </c>
      <c r="J48" s="36">
        <f>+พค!E8</f>
        <v>0</v>
      </c>
      <c r="K48" s="36">
        <f>+มิย!E8</f>
        <v>0</v>
      </c>
      <c r="L48" s="36">
        <f>+กค!E8</f>
        <v>0</v>
      </c>
      <c r="M48" s="36">
        <f>+สค!E8</f>
        <v>0</v>
      </c>
      <c r="N48" s="36">
        <f>+กย!E8</f>
        <v>0</v>
      </c>
      <c r="O48" s="36">
        <f>SUM(C48:N48)</f>
        <v>850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35" t="s">
        <v>118</v>
      </c>
      <c r="B49" s="37" t="s">
        <v>105</v>
      </c>
      <c r="C49" s="38" t="str">
        <f>+ตค!$E$46</f>
        <v>67.34</v>
      </c>
      <c r="D49" s="38">
        <f>+พย!$E$46</f>
        <v>0</v>
      </c>
      <c r="E49" s="38">
        <f>+ธค!$E$46</f>
        <v>0</v>
      </c>
      <c r="F49" s="38">
        <f>+มค!$E$46</f>
        <v>0</v>
      </c>
      <c r="G49" s="38">
        <f>+กพ!$E$46</f>
        <v>0</v>
      </c>
      <c r="H49" s="38">
        <f>+มีค!$E$46</f>
        <v>0</v>
      </c>
      <c r="I49" s="38">
        <f>+เมย!$E$46</f>
        <v>0</v>
      </c>
      <c r="J49" s="38">
        <f>+พค!$E$46</f>
        <v>0</v>
      </c>
      <c r="K49" s="38">
        <f>+มิย!$E$46</f>
        <v>0</v>
      </c>
      <c r="L49" s="38">
        <f>+กค!$E$46</f>
        <v>0</v>
      </c>
      <c r="M49" s="38">
        <f>+สค!$E$46</f>
        <v>0</v>
      </c>
      <c r="N49" s="38">
        <f>+กย!$E$46</f>
        <v>0</v>
      </c>
      <c r="P49" s="76">
        <f>+(O48*100)/(30*$Q$13)</f>
        <v>91.397849462365585</v>
      </c>
      <c r="Q49" s="23"/>
      <c r="R49" s="13" t="s">
        <v>105</v>
      </c>
      <c r="S49" s="55"/>
      <c r="T49" s="57"/>
    </row>
    <row r="50" spans="1:20" x14ac:dyDescent="0.2">
      <c r="A50" s="135"/>
      <c r="B50" s="37" t="s">
        <v>106</v>
      </c>
      <c r="C50" s="38" t="str">
        <f>+ตค!$E$47</f>
        <v>5.18</v>
      </c>
      <c r="D50" s="38">
        <f>+พย!$E$47</f>
        <v>0</v>
      </c>
      <c r="E50" s="38">
        <f>+ธค!$E$47</f>
        <v>0</v>
      </c>
      <c r="F50" s="38">
        <f>+มค!$E$47</f>
        <v>0</v>
      </c>
      <c r="G50" s="38">
        <f>+กพ!$E$47</f>
        <v>0</v>
      </c>
      <c r="H50" s="38">
        <f>+มีค!$E$47</f>
        <v>0</v>
      </c>
      <c r="I50" s="38">
        <f>+เมย!$E$47</f>
        <v>0</v>
      </c>
      <c r="J50" s="38">
        <f>+พค!$E$47</f>
        <v>0</v>
      </c>
      <c r="K50" s="38">
        <f>+มิย!$E$47</f>
        <v>0</v>
      </c>
      <c r="L50" s="38">
        <f>+กค!$E$47</f>
        <v>0</v>
      </c>
      <c r="M50" s="38">
        <f>+สค!$E$47</f>
        <v>0</v>
      </c>
      <c r="N50" s="38">
        <f>+กย!$E$47</f>
        <v>0</v>
      </c>
      <c r="P50" s="76">
        <f>+O46/30</f>
        <v>7.1</v>
      </c>
      <c r="Q50" s="15"/>
      <c r="R50" s="14" t="s">
        <v>106</v>
      </c>
      <c r="S50" s="55"/>
      <c r="T50" s="57"/>
    </row>
    <row r="51" spans="1:20" x14ac:dyDescent="0.2">
      <c r="A51" s="136" t="s">
        <v>119</v>
      </c>
      <c r="B51" s="39" t="s">
        <v>105</v>
      </c>
      <c r="C51" s="40">
        <f>+(C48*100)/(60*31)</f>
        <v>45.698924731182792</v>
      </c>
      <c r="D51" s="40">
        <f>+(D48*100)/(60*31)</f>
        <v>0</v>
      </c>
      <c r="E51" s="40">
        <f>+(E48*100)/(60*31)</f>
        <v>0</v>
      </c>
      <c r="F51" s="40">
        <f t="shared" ref="F51" si="13">+(F48*100)/(60*31)</f>
        <v>0</v>
      </c>
      <c r="G51" s="40">
        <f>+(G48*100)/(60*28)</f>
        <v>0</v>
      </c>
      <c r="H51" s="40">
        <f>+(H48*100)/(60*31)</f>
        <v>0</v>
      </c>
      <c r="I51" s="40">
        <f>+(I48*100)/(60*30)</f>
        <v>0</v>
      </c>
      <c r="J51" s="40">
        <f>+(J48*100)/(60*31)</f>
        <v>0</v>
      </c>
      <c r="K51" s="40">
        <f t="shared" ref="K51" si="14">+(K48*100)/(60*30)</f>
        <v>0</v>
      </c>
      <c r="L51" s="40">
        <f>+(L48*100)/(60*31)</f>
        <v>0</v>
      </c>
      <c r="M51" s="40">
        <f>+(M48*100)/(60*31)</f>
        <v>0</v>
      </c>
      <c r="N51" s="40">
        <f>+(N48*100)/(60*30)</f>
        <v>0</v>
      </c>
      <c r="P51" s="41">
        <f>+(O48*100)/(60*$Q$13)</f>
        <v>45.698924731182792</v>
      </c>
      <c r="Q51" s="68"/>
      <c r="R51" s="14"/>
      <c r="S51" s="55"/>
      <c r="T51" s="57"/>
    </row>
    <row r="52" spans="1:20" ht="15" thickBot="1" x14ac:dyDescent="0.25">
      <c r="A52" s="137"/>
      <c r="B52" s="58" t="s">
        <v>106</v>
      </c>
      <c r="C52" s="59">
        <f>+C46/60</f>
        <v>3.55</v>
      </c>
      <c r="D52" s="59">
        <f>+D46/60</f>
        <v>0</v>
      </c>
      <c r="E52" s="59">
        <f>+E46/60</f>
        <v>0</v>
      </c>
      <c r="F52" s="59">
        <f t="shared" ref="F52:G52" si="15">+F46/60</f>
        <v>0</v>
      </c>
      <c r="G52" s="59">
        <f t="shared" si="15"/>
        <v>0</v>
      </c>
      <c r="H52" s="59">
        <f t="shared" ref="H52:I52" si="16">+H46/60</f>
        <v>0</v>
      </c>
      <c r="I52" s="59">
        <f t="shared" si="16"/>
        <v>0</v>
      </c>
      <c r="J52" s="59">
        <f t="shared" ref="J52:K52" si="17">+J46/60</f>
        <v>0</v>
      </c>
      <c r="K52" s="59">
        <f t="shared" si="17"/>
        <v>0</v>
      </c>
      <c r="L52" s="59">
        <f t="shared" ref="L52:M52" si="18">+L46/60</f>
        <v>0</v>
      </c>
      <c r="M52" s="59">
        <f t="shared" si="18"/>
        <v>0</v>
      </c>
      <c r="N52" s="59">
        <f>+N46/60</f>
        <v>0</v>
      </c>
      <c r="P52" s="41">
        <f>+O46/60</f>
        <v>3.55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0.6319</v>
      </c>
      <c r="D53" s="67">
        <f>+พย!$F$36</f>
        <v>0</v>
      </c>
      <c r="E53" s="47">
        <f>+ธค!$F$36</f>
        <v>0</v>
      </c>
      <c r="F53" s="67">
        <f>+มค!$F$36</f>
        <v>0</v>
      </c>
      <c r="G53" s="67">
        <f>+กพ!$F$36</f>
        <v>0</v>
      </c>
      <c r="H53" s="47">
        <f>+มีค!$F$36</f>
        <v>0</v>
      </c>
      <c r="I53" s="67">
        <f>+เมย!$F$36</f>
        <v>0</v>
      </c>
      <c r="J53" s="47">
        <f>+พค!$F$36</f>
        <v>0</v>
      </c>
      <c r="K53" s="67">
        <f>+มิย!$F$36</f>
        <v>0</v>
      </c>
      <c r="L53" s="47">
        <f>+กค!$F$36</f>
        <v>0</v>
      </c>
      <c r="M53" s="67">
        <f>+สค!$F$36</f>
        <v>0</v>
      </c>
      <c r="N53" s="67">
        <f>+กย!$F$36</f>
        <v>0</v>
      </c>
      <c r="O53" s="48">
        <f t="shared" si="2"/>
        <v>0</v>
      </c>
      <c r="P53" s="48"/>
      <c r="Q53" s="49">
        <f>+O54/O58</f>
        <v>0.63190000000000002</v>
      </c>
      <c r="R53" s="50" t="s">
        <v>98</v>
      </c>
      <c r="S53" s="51"/>
      <c r="T53" s="138">
        <v>0.6</v>
      </c>
    </row>
    <row r="54" spans="1:20" x14ac:dyDescent="0.2">
      <c r="A54" s="52"/>
      <c r="B54" s="5" t="s">
        <v>99</v>
      </c>
      <c r="C54" s="24">
        <f>+C58*C53</f>
        <v>116.2696</v>
      </c>
      <c r="D54" s="24">
        <f t="shared" ref="D54:N54" si="19">+D58*D53</f>
        <v>0</v>
      </c>
      <c r="E54" s="24">
        <f t="shared" si="19"/>
        <v>0</v>
      </c>
      <c r="F54" s="24">
        <f t="shared" si="19"/>
        <v>0</v>
      </c>
      <c r="G54" s="24">
        <f t="shared" si="19"/>
        <v>0</v>
      </c>
      <c r="H54" s="24">
        <f t="shared" si="19"/>
        <v>0</v>
      </c>
      <c r="I54" s="24">
        <f t="shared" si="19"/>
        <v>0</v>
      </c>
      <c r="J54" s="24">
        <f t="shared" si="19"/>
        <v>0</v>
      </c>
      <c r="K54" s="24">
        <f t="shared" si="19"/>
        <v>0</v>
      </c>
      <c r="L54" s="24">
        <f t="shared" si="19"/>
        <v>0</v>
      </c>
      <c r="M54" s="24">
        <f t="shared" si="19"/>
        <v>0</v>
      </c>
      <c r="N54" s="24">
        <f t="shared" si="19"/>
        <v>0</v>
      </c>
      <c r="O54" s="8">
        <f t="shared" si="2"/>
        <v>116.2696</v>
      </c>
      <c r="P54" s="8"/>
      <c r="Q54" s="53"/>
      <c r="R54" s="54"/>
      <c r="S54" s="55"/>
      <c r="T54" s="139"/>
    </row>
    <row r="55" spans="1:20" x14ac:dyDescent="0.2">
      <c r="A55" s="52"/>
      <c r="B55" s="5" t="s">
        <v>100</v>
      </c>
      <c r="C55" s="24" t="str">
        <f>+ตค!$F$37</f>
        <v>0.6309</v>
      </c>
      <c r="D55" s="24">
        <f>+พย!$F$37</f>
        <v>0</v>
      </c>
      <c r="E55" s="31">
        <f>+ธค!$F$37</f>
        <v>0</v>
      </c>
      <c r="F55" s="24">
        <f>+มค!$F$37</f>
        <v>0</v>
      </c>
      <c r="G55" s="24">
        <f>+กพ!$F$37</f>
        <v>0</v>
      </c>
      <c r="H55" s="31">
        <f>+มีค!$F$37</f>
        <v>0</v>
      </c>
      <c r="I55" s="24">
        <f>+เมย!$F$37</f>
        <v>0</v>
      </c>
      <c r="J55" s="31">
        <f>+พค!$F$37</f>
        <v>0</v>
      </c>
      <c r="K55" s="24">
        <f>+มิย!$F$37</f>
        <v>0</v>
      </c>
      <c r="L55" s="31">
        <f>+กค!$F$37</f>
        <v>0</v>
      </c>
      <c r="M55" s="24">
        <f>+สค!$F$37</f>
        <v>0</v>
      </c>
      <c r="N55" s="24">
        <f>+กย!$F$37</f>
        <v>0</v>
      </c>
      <c r="O55" s="8">
        <f t="shared" si="2"/>
        <v>0</v>
      </c>
      <c r="P55" s="8"/>
      <c r="Q55" s="56">
        <f>+O56/O58</f>
        <v>0.63090000000000002</v>
      </c>
      <c r="R55" s="9" t="s">
        <v>100</v>
      </c>
      <c r="S55" s="55"/>
      <c r="T55" s="139"/>
    </row>
    <row r="56" spans="1:20" x14ac:dyDescent="0.2">
      <c r="A56" s="52"/>
      <c r="B56" s="5" t="s">
        <v>101</v>
      </c>
      <c r="C56" s="24">
        <f>+C58*C55</f>
        <v>116.0856</v>
      </c>
      <c r="D56" s="24">
        <f t="shared" ref="D56:N56" si="20">+D58*D55</f>
        <v>0</v>
      </c>
      <c r="E56" s="24">
        <f t="shared" si="20"/>
        <v>0</v>
      </c>
      <c r="F56" s="24">
        <f t="shared" si="20"/>
        <v>0</v>
      </c>
      <c r="G56" s="24">
        <f t="shared" si="20"/>
        <v>0</v>
      </c>
      <c r="H56" s="24">
        <f t="shared" si="20"/>
        <v>0</v>
      </c>
      <c r="I56" s="24">
        <f t="shared" si="20"/>
        <v>0</v>
      </c>
      <c r="J56" s="24">
        <f t="shared" si="20"/>
        <v>0</v>
      </c>
      <c r="K56" s="24">
        <f t="shared" si="20"/>
        <v>0</v>
      </c>
      <c r="L56" s="24">
        <f t="shared" si="20"/>
        <v>0</v>
      </c>
      <c r="M56" s="24">
        <f t="shared" si="20"/>
        <v>0</v>
      </c>
      <c r="N56" s="24">
        <f t="shared" si="20"/>
        <v>0</v>
      </c>
      <c r="O56" s="8">
        <f t="shared" si="2"/>
        <v>116.0856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2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184</v>
      </c>
      <c r="D58" s="11">
        <f>+พย!$F$4</f>
        <v>0</v>
      </c>
      <c r="E58" s="11">
        <f>+ธค!$F$4</f>
        <v>0</v>
      </c>
      <c r="F58" s="11">
        <f>+มค!$F$4</f>
        <v>0</v>
      </c>
      <c r="G58" s="11">
        <f>+กพ!$F$4</f>
        <v>0</v>
      </c>
      <c r="H58" s="11">
        <f>+มีค!$F$4</f>
        <v>0</v>
      </c>
      <c r="I58" s="11">
        <f>+เมย!$F$4</f>
        <v>0</v>
      </c>
      <c r="J58" s="11">
        <f>+พค!$F$4</f>
        <v>0</v>
      </c>
      <c r="K58" s="11">
        <f>+มิย!$F$4</f>
        <v>0</v>
      </c>
      <c r="L58" s="11">
        <f>+กค!$F$4</f>
        <v>0</v>
      </c>
      <c r="M58" s="11">
        <f>+สค!$F$4</f>
        <v>0</v>
      </c>
      <c r="N58" s="11">
        <f>+กย!$F$4</f>
        <v>0</v>
      </c>
      <c r="O58" s="12">
        <f t="shared" si="2"/>
        <v>184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2"/>
        <v>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589</v>
      </c>
      <c r="D60" s="36">
        <f>+พย!F8</f>
        <v>0</v>
      </c>
      <c r="E60" s="36">
        <f>+ธค!F8</f>
        <v>0</v>
      </c>
      <c r="F60" s="36">
        <f>+มค!F8</f>
        <v>0</v>
      </c>
      <c r="G60" s="36">
        <f>+กพ!F8</f>
        <v>0</v>
      </c>
      <c r="H60" s="36">
        <f>+มีค!F8</f>
        <v>0</v>
      </c>
      <c r="I60" s="36">
        <f>+เมย!F8</f>
        <v>0</v>
      </c>
      <c r="J60" s="36">
        <f>+พค!F8</f>
        <v>0</v>
      </c>
      <c r="K60" s="36">
        <f>+มิย!F8</f>
        <v>0</v>
      </c>
      <c r="L60" s="36">
        <f>+กค!F8</f>
        <v>0</v>
      </c>
      <c r="M60" s="36">
        <f>+สค!F8</f>
        <v>0</v>
      </c>
      <c r="N60" s="36">
        <f>+กย!F8</f>
        <v>0</v>
      </c>
      <c r="O60" s="36">
        <f>SUM(C60:N60)</f>
        <v>589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35" t="s">
        <v>118</v>
      </c>
      <c r="B61" s="37" t="s">
        <v>105</v>
      </c>
      <c r="C61" s="38" t="str">
        <f>+ตค!$F$46</f>
        <v>62.47</v>
      </c>
      <c r="D61" s="38">
        <f>+พย!$F$46</f>
        <v>0</v>
      </c>
      <c r="E61" s="38">
        <f>+ธค!$F$46</f>
        <v>0</v>
      </c>
      <c r="F61" s="38">
        <f>+มค!$F$46</f>
        <v>0</v>
      </c>
      <c r="G61" s="38">
        <f>+กพ!$F$46</f>
        <v>0</v>
      </c>
      <c r="H61" s="38">
        <f>+มีค!$F$46</f>
        <v>0</v>
      </c>
      <c r="I61" s="38">
        <f>+เมย!$F$46</f>
        <v>0</v>
      </c>
      <c r="J61" s="38">
        <f>+พค!$F$46</f>
        <v>0</v>
      </c>
      <c r="K61" s="38">
        <f>+มิย!$F$46</f>
        <v>0</v>
      </c>
      <c r="L61" s="38">
        <f>+กค!$F$46</f>
        <v>0</v>
      </c>
      <c r="M61" s="38">
        <f>+สค!$F$46</f>
        <v>0</v>
      </c>
      <c r="N61" s="38">
        <f>+กย!$F$46</f>
        <v>0</v>
      </c>
      <c r="P61" s="76">
        <f>+(O60*100)/(30*$Q$13)</f>
        <v>63.333333333333336</v>
      </c>
      <c r="Q61" s="23"/>
      <c r="R61" s="13" t="s">
        <v>105</v>
      </c>
      <c r="S61" s="55"/>
      <c r="T61" s="57"/>
    </row>
    <row r="62" spans="1:20" ht="15" thickBot="1" x14ac:dyDescent="0.25">
      <c r="A62" s="135"/>
      <c r="B62" s="37" t="s">
        <v>106</v>
      </c>
      <c r="C62" s="38" t="str">
        <f>+ตค!$F$47</f>
        <v>6.03</v>
      </c>
      <c r="D62" s="38">
        <f>+พย!$F$47</f>
        <v>0</v>
      </c>
      <c r="E62" s="38">
        <f>+ธค!$F$47</f>
        <v>0</v>
      </c>
      <c r="F62" s="38">
        <f>+มค!$F$47</f>
        <v>0</v>
      </c>
      <c r="G62" s="38">
        <f>+กพ!$F$47</f>
        <v>0</v>
      </c>
      <c r="H62" s="38">
        <f>+มีค!$F$47</f>
        <v>0</v>
      </c>
      <c r="I62" s="38">
        <f>+เมย!$F$47</f>
        <v>0</v>
      </c>
      <c r="J62" s="38">
        <f>+พค!$F$47</f>
        <v>0</v>
      </c>
      <c r="K62" s="38">
        <f>+มิย!$F$47</f>
        <v>0</v>
      </c>
      <c r="L62" s="38">
        <f>+กค!$F$47</f>
        <v>0</v>
      </c>
      <c r="M62" s="38">
        <f>+สค!$F$47</f>
        <v>0</v>
      </c>
      <c r="N62" s="38">
        <f>+กย!$F$47</f>
        <v>0</v>
      </c>
      <c r="P62" s="76">
        <f>+O58/30</f>
        <v>6.1333333333333337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23" t="str">
        <f>+ตค!$G$36</f>
        <v>0.6684</v>
      </c>
      <c r="D63" s="123">
        <f>+พย!$G$36</f>
        <v>0</v>
      </c>
      <c r="E63" s="123">
        <f>+ธค!$G$36</f>
        <v>0</v>
      </c>
      <c r="F63" s="67">
        <f>+มค!$G$36</f>
        <v>0</v>
      </c>
      <c r="G63" s="67">
        <f>+กพ!$G$36</f>
        <v>0</v>
      </c>
      <c r="H63" s="67">
        <f>+มีค!$G$36</f>
        <v>0</v>
      </c>
      <c r="I63" s="67">
        <f>+เมย!$G$36</f>
        <v>0</v>
      </c>
      <c r="J63" s="67">
        <f>+พค!$G$36</f>
        <v>0</v>
      </c>
      <c r="K63" s="47">
        <f>+มิย!$G$36</f>
        <v>0</v>
      </c>
      <c r="L63" s="47">
        <f>+กค!$G$36</f>
        <v>0</v>
      </c>
      <c r="M63" s="4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0.66839999999999988</v>
      </c>
      <c r="R63" s="50" t="s">
        <v>98</v>
      </c>
      <c r="S63" s="51"/>
      <c r="T63" s="138">
        <v>0.6</v>
      </c>
    </row>
    <row r="64" spans="1:20" x14ac:dyDescent="0.2">
      <c r="A64" s="52"/>
      <c r="B64" s="5" t="s">
        <v>99</v>
      </c>
      <c r="C64" s="24">
        <f>+C68*C63</f>
        <v>65.503199999999993</v>
      </c>
      <c r="D64" s="24">
        <f t="shared" ref="D64:N64" si="21">+D68*D63</f>
        <v>0</v>
      </c>
      <c r="E64" s="24">
        <f t="shared" si="21"/>
        <v>0</v>
      </c>
      <c r="F64" s="24">
        <f t="shared" si="21"/>
        <v>0</v>
      </c>
      <c r="G64" s="24">
        <f t="shared" si="21"/>
        <v>0</v>
      </c>
      <c r="H64" s="24">
        <f t="shared" si="21"/>
        <v>0</v>
      </c>
      <c r="I64" s="24">
        <f t="shared" si="21"/>
        <v>0</v>
      </c>
      <c r="J64" s="24">
        <f t="shared" si="21"/>
        <v>0</v>
      </c>
      <c r="K64" s="24">
        <f t="shared" si="21"/>
        <v>0</v>
      </c>
      <c r="L64" s="24">
        <f t="shared" si="21"/>
        <v>0</v>
      </c>
      <c r="M64" s="24">
        <f t="shared" si="21"/>
        <v>0</v>
      </c>
      <c r="N64" s="24">
        <f t="shared" si="21"/>
        <v>0</v>
      </c>
      <c r="O64" s="8">
        <f t="shared" si="2"/>
        <v>65.503199999999993</v>
      </c>
      <c r="P64" s="8"/>
      <c r="Q64" s="53"/>
      <c r="R64" s="54"/>
      <c r="S64" s="55"/>
      <c r="T64" s="139"/>
    </row>
    <row r="65" spans="1:20" x14ac:dyDescent="0.2">
      <c r="A65" s="52"/>
      <c r="B65" s="5" t="s">
        <v>100</v>
      </c>
      <c r="C65" s="124" t="str">
        <f>+ตค!$G$37</f>
        <v>0.6636</v>
      </c>
      <c r="D65" s="124">
        <f>+พย!$G$37</f>
        <v>0</v>
      </c>
      <c r="E65" s="124">
        <f>+ธค!$G$37</f>
        <v>0</v>
      </c>
      <c r="F65" s="24">
        <f>+มค!$G$37</f>
        <v>0</v>
      </c>
      <c r="G65" s="24">
        <f>+กพ!$G$37</f>
        <v>0</v>
      </c>
      <c r="H65" s="24">
        <f>+มีค!$G$37</f>
        <v>0</v>
      </c>
      <c r="I65" s="24">
        <f>+เมย!$G$37</f>
        <v>0</v>
      </c>
      <c r="J65" s="24">
        <f>+พค!$G$37</f>
        <v>0</v>
      </c>
      <c r="K65" s="31">
        <f>+มิย!$G$37</f>
        <v>0</v>
      </c>
      <c r="L65" s="31">
        <f>+กค!$G$37</f>
        <v>0</v>
      </c>
      <c r="M65" s="31">
        <f>+สค!$G$37</f>
        <v>0</v>
      </c>
      <c r="N65" s="24">
        <f>+กย!$G$37</f>
        <v>0</v>
      </c>
      <c r="O65" s="8">
        <f t="shared" si="2"/>
        <v>0</v>
      </c>
      <c r="P65" s="8"/>
      <c r="Q65" s="56">
        <f>+O66/O68</f>
        <v>0.66359999999999997</v>
      </c>
      <c r="R65" s="9" t="s">
        <v>100</v>
      </c>
      <c r="S65" s="55"/>
      <c r="T65" s="139"/>
    </row>
    <row r="66" spans="1:20" x14ac:dyDescent="0.2">
      <c r="A66" s="52"/>
      <c r="B66" s="5" t="s">
        <v>101</v>
      </c>
      <c r="C66" s="24">
        <f>+C68*C65</f>
        <v>65.032799999999995</v>
      </c>
      <c r="D66" s="24">
        <f t="shared" ref="D66:N66" si="22">+D68*D65</f>
        <v>0</v>
      </c>
      <c r="E66" s="24">
        <f t="shared" si="22"/>
        <v>0</v>
      </c>
      <c r="F66" s="24">
        <f t="shared" si="22"/>
        <v>0</v>
      </c>
      <c r="G66" s="24">
        <f t="shared" si="22"/>
        <v>0</v>
      </c>
      <c r="H66" s="24">
        <f t="shared" si="22"/>
        <v>0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 t="shared" si="22"/>
        <v>0</v>
      </c>
      <c r="N66" s="24">
        <f t="shared" si="22"/>
        <v>0</v>
      </c>
      <c r="O66" s="8">
        <f t="shared" si="2"/>
        <v>65.032799999999995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2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98</v>
      </c>
      <c r="D68" s="11">
        <f>+พย!$G$4</f>
        <v>0</v>
      </c>
      <c r="E68" s="11">
        <f>+ธค!$G$4</f>
        <v>0</v>
      </c>
      <c r="F68" s="11">
        <f>+มค!$G$4</f>
        <v>0</v>
      </c>
      <c r="G68" s="11">
        <f>+กพ!$G$4</f>
        <v>0</v>
      </c>
      <c r="H68" s="11">
        <f>+มีค!$G$4</f>
        <v>0</v>
      </c>
      <c r="I68" s="11">
        <f>+เมย!$G$4</f>
        <v>0</v>
      </c>
      <c r="J68" s="11">
        <f>+พค!$G$4</f>
        <v>0</v>
      </c>
      <c r="K68" s="11">
        <f>+มิย!$G$4</f>
        <v>0</v>
      </c>
      <c r="L68" s="11">
        <f>+กค!$G$4</f>
        <v>0</v>
      </c>
      <c r="M68" s="11">
        <f>+สค!$G$4</f>
        <v>0</v>
      </c>
      <c r="N68" s="11">
        <f>+กย!$G$4</f>
        <v>0</v>
      </c>
      <c r="O68" s="12">
        <f t="shared" si="2"/>
        <v>98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1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2"/>
        <v>1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284</v>
      </c>
      <c r="D70" s="36">
        <f>พย!G8</f>
        <v>0</v>
      </c>
      <c r="E70" s="36">
        <f>+ธค!G8</f>
        <v>0</v>
      </c>
      <c r="F70" s="36">
        <f>+มค!G8</f>
        <v>0</v>
      </c>
      <c r="G70" s="36">
        <f>+กพ!G8</f>
        <v>0</v>
      </c>
      <c r="H70" s="36">
        <f>+มีค!G8</f>
        <v>0</v>
      </c>
      <c r="I70" s="36">
        <f>+เมย!G8</f>
        <v>0</v>
      </c>
      <c r="J70" s="36">
        <f>+พค!G8</f>
        <v>0</v>
      </c>
      <c r="K70" s="36">
        <f>+มิย!G8</f>
        <v>0</v>
      </c>
      <c r="L70" s="36">
        <f>+กค!G8</f>
        <v>0</v>
      </c>
      <c r="M70" s="36">
        <f>+สค!G8</f>
        <v>0</v>
      </c>
      <c r="N70" s="36">
        <f>+กย!G8</f>
        <v>0</v>
      </c>
      <c r="O70" s="36">
        <f>SUM(C70:N70)</f>
        <v>284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35" t="s">
        <v>118</v>
      </c>
      <c r="B71" s="37" t="s">
        <v>105</v>
      </c>
      <c r="C71" s="38" t="str">
        <f>+ตค!$G$46</f>
        <v>30.32</v>
      </c>
      <c r="D71" s="38">
        <f>+พย!$G$46</f>
        <v>0</v>
      </c>
      <c r="E71" s="38">
        <f>+ธค!$G$46</f>
        <v>0</v>
      </c>
      <c r="F71" s="38">
        <f>+มค!$G$46</f>
        <v>0</v>
      </c>
      <c r="G71" s="38">
        <f>+กพ!$G$46</f>
        <v>0</v>
      </c>
      <c r="H71" s="38">
        <f>+มีค!$G$46</f>
        <v>0</v>
      </c>
      <c r="I71" s="38">
        <f>+เมย!$G$46</f>
        <v>0</v>
      </c>
      <c r="J71" s="38">
        <f>+พค!$G$46</f>
        <v>0</v>
      </c>
      <c r="K71" s="38">
        <f>+มิย!$G$46</f>
        <v>0</v>
      </c>
      <c r="L71" s="38">
        <f>+กค!$G$46</f>
        <v>0</v>
      </c>
      <c r="M71" s="38">
        <f>+สค!$G$46</f>
        <v>0</v>
      </c>
      <c r="N71" s="38">
        <f>+กย!$G$46</f>
        <v>0</v>
      </c>
      <c r="P71" s="76">
        <f>+(O70*100)/(30*$Q$13)</f>
        <v>30.537634408602152</v>
      </c>
      <c r="Q71" s="15"/>
      <c r="R71" s="13" t="s">
        <v>105</v>
      </c>
      <c r="S71" s="55"/>
      <c r="T71" s="57"/>
    </row>
    <row r="72" spans="1:20" ht="15" thickBot="1" x14ac:dyDescent="0.25">
      <c r="A72" s="135"/>
      <c r="B72" s="37" t="s">
        <v>106</v>
      </c>
      <c r="C72" s="38" t="str">
        <f>+ตค!$G$47</f>
        <v>3.23</v>
      </c>
      <c r="D72" s="38">
        <f>+พย!$G$47</f>
        <v>0</v>
      </c>
      <c r="E72" s="38">
        <f>+ธค!$G$47</f>
        <v>0</v>
      </c>
      <c r="F72" s="38">
        <f>+มค!$G$47</f>
        <v>0</v>
      </c>
      <c r="G72" s="38">
        <f>+กพ!$G$47</f>
        <v>0</v>
      </c>
      <c r="H72" s="38">
        <f>+มีค!$G$47</f>
        <v>0</v>
      </c>
      <c r="I72" s="38">
        <f>+เมย!$G$47</f>
        <v>0</v>
      </c>
      <c r="J72" s="38">
        <f>+พค!$G$47</f>
        <v>0</v>
      </c>
      <c r="K72" s="38">
        <f>+มิย!$G$47</f>
        <v>0</v>
      </c>
      <c r="L72" s="38">
        <f>+กค!$G$47</f>
        <v>0</v>
      </c>
      <c r="M72" s="38">
        <f>+สค!$G$47</f>
        <v>0</v>
      </c>
      <c r="N72" s="38">
        <f>+กย!$G$47</f>
        <v>0</v>
      </c>
      <c r="P72" s="76">
        <f>+O68/30</f>
        <v>3.2666666666666666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0.6052</v>
      </c>
      <c r="D73" s="89">
        <f>+พย!$H$36</f>
        <v>0</v>
      </c>
      <c r="E73" s="89">
        <f>+ธค!$H$36</f>
        <v>0</v>
      </c>
      <c r="F73" s="47">
        <f>+มค!$H$36</f>
        <v>0</v>
      </c>
      <c r="G73" s="47">
        <f>+กพ!$H$36</f>
        <v>0</v>
      </c>
      <c r="H73" s="47">
        <f>+มีค!$H$36</f>
        <v>0</v>
      </c>
      <c r="I73" s="47">
        <f>+เมย!$H$36</f>
        <v>0</v>
      </c>
      <c r="J73" s="47">
        <f>+พค!$H$36</f>
        <v>0</v>
      </c>
      <c r="K73" s="47">
        <f>+มิย!$H$36</f>
        <v>0</v>
      </c>
      <c r="L73" s="47">
        <f>+กค!$H$36</f>
        <v>0</v>
      </c>
      <c r="M73" s="47">
        <f>+สค!$H$36</f>
        <v>0</v>
      </c>
      <c r="N73" s="47">
        <f>+กย!$H$36</f>
        <v>0</v>
      </c>
      <c r="O73" s="48">
        <f t="shared" si="2"/>
        <v>0</v>
      </c>
      <c r="P73" s="48"/>
      <c r="Q73" s="49">
        <f>+O74/O78</f>
        <v>0.60519999999999996</v>
      </c>
      <c r="R73" s="50" t="s">
        <v>98</v>
      </c>
      <c r="S73" s="51"/>
      <c r="T73" s="138">
        <v>0.8</v>
      </c>
    </row>
    <row r="74" spans="1:20" x14ac:dyDescent="0.2">
      <c r="A74" s="52"/>
      <c r="B74" s="5" t="s">
        <v>99</v>
      </c>
      <c r="C74" s="5">
        <f>+C78*C73</f>
        <v>308.04679999999996</v>
      </c>
      <c r="D74" s="85">
        <f t="shared" ref="D74:N74" si="23">+D78*D73</f>
        <v>0</v>
      </c>
      <c r="E74" s="85">
        <f t="shared" si="23"/>
        <v>0</v>
      </c>
      <c r="F74" s="85">
        <f t="shared" si="23"/>
        <v>0</v>
      </c>
      <c r="G74" s="85">
        <f t="shared" si="23"/>
        <v>0</v>
      </c>
      <c r="H74" s="85">
        <f t="shared" si="23"/>
        <v>0</v>
      </c>
      <c r="I74" s="85">
        <f t="shared" si="23"/>
        <v>0</v>
      </c>
      <c r="J74" s="85">
        <f t="shared" si="23"/>
        <v>0</v>
      </c>
      <c r="K74" s="85">
        <f t="shared" si="23"/>
        <v>0</v>
      </c>
      <c r="L74" s="85">
        <f t="shared" si="23"/>
        <v>0</v>
      </c>
      <c r="M74" s="85">
        <f t="shared" si="23"/>
        <v>0</v>
      </c>
      <c r="N74" s="85">
        <f t="shared" si="23"/>
        <v>0</v>
      </c>
      <c r="O74" s="8">
        <f t="shared" si="2"/>
        <v>308.04679999999996</v>
      </c>
      <c r="P74" s="8"/>
      <c r="Q74" s="53"/>
      <c r="R74" s="54"/>
      <c r="S74" s="55"/>
      <c r="T74" s="139"/>
    </row>
    <row r="75" spans="1:20" x14ac:dyDescent="0.2">
      <c r="A75" s="52"/>
      <c r="B75" s="5" t="s">
        <v>100</v>
      </c>
      <c r="C75" s="90" t="str">
        <f>+ตค!$H$37</f>
        <v>0.6033</v>
      </c>
      <c r="D75" s="90">
        <f>+พย!$H$37</f>
        <v>0</v>
      </c>
      <c r="E75" s="90">
        <f>+ธค!$H$37</f>
        <v>0</v>
      </c>
      <c r="F75" s="31">
        <f>+มค!$H$37</f>
        <v>0</v>
      </c>
      <c r="G75" s="31">
        <f>+กพ!$H$37</f>
        <v>0</v>
      </c>
      <c r="H75" s="31">
        <f>+มีค!$H$37</f>
        <v>0</v>
      </c>
      <c r="I75" s="31">
        <f>+เมย!$H$37</f>
        <v>0</v>
      </c>
      <c r="J75" s="31">
        <f>+พค!$H$37</f>
        <v>0</v>
      </c>
      <c r="K75" s="31">
        <f>+มิย!$H$37</f>
        <v>0</v>
      </c>
      <c r="L75" s="31">
        <f>+กค!$H$37</f>
        <v>0</v>
      </c>
      <c r="M75" s="31">
        <f>+สค!$H$37</f>
        <v>0</v>
      </c>
      <c r="N75" s="31">
        <f>+กย!$H$37</f>
        <v>0</v>
      </c>
      <c r="O75" s="8">
        <f t="shared" si="2"/>
        <v>0</v>
      </c>
      <c r="P75" s="8"/>
      <c r="Q75" s="56">
        <f>+O76/O78</f>
        <v>0.60329999999999995</v>
      </c>
      <c r="R75" s="9" t="s">
        <v>100</v>
      </c>
      <c r="S75" s="55"/>
      <c r="T75" s="139"/>
    </row>
    <row r="76" spans="1:20" x14ac:dyDescent="0.2">
      <c r="A76" s="52"/>
      <c r="B76" s="5" t="s">
        <v>101</v>
      </c>
      <c r="C76" s="5">
        <f>+C78*C75</f>
        <v>307.07969999999995</v>
      </c>
      <c r="D76" s="5">
        <f t="shared" ref="D76:N76" si="24">+D78*D75</f>
        <v>0</v>
      </c>
      <c r="E76" s="5">
        <f t="shared" si="24"/>
        <v>0</v>
      </c>
      <c r="F76" s="5">
        <f t="shared" si="24"/>
        <v>0</v>
      </c>
      <c r="G76" s="24">
        <f t="shared" si="24"/>
        <v>0</v>
      </c>
      <c r="H76" s="5">
        <f t="shared" si="24"/>
        <v>0</v>
      </c>
      <c r="I76" s="5">
        <f t="shared" si="24"/>
        <v>0</v>
      </c>
      <c r="J76" s="5">
        <f t="shared" si="24"/>
        <v>0</v>
      </c>
      <c r="K76" s="5">
        <f t="shared" si="24"/>
        <v>0</v>
      </c>
      <c r="L76" s="5">
        <f t="shared" si="24"/>
        <v>0</v>
      </c>
      <c r="M76" s="5">
        <f t="shared" si="24"/>
        <v>0</v>
      </c>
      <c r="N76" s="5">
        <f t="shared" si="24"/>
        <v>0</v>
      </c>
      <c r="O76" s="8">
        <f t="shared" si="2"/>
        <v>307.07969999999995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2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509</v>
      </c>
      <c r="D78" s="11">
        <f>+พย!$H$4</f>
        <v>0</v>
      </c>
      <c r="E78" s="11">
        <f>+ธค!$H$4</f>
        <v>0</v>
      </c>
      <c r="F78" s="11">
        <f>+มค!$H$4</f>
        <v>0</v>
      </c>
      <c r="G78" s="11">
        <f>+กพ!$H$4</f>
        <v>0</v>
      </c>
      <c r="H78" s="11">
        <f>+มีค!$H$4</f>
        <v>0</v>
      </c>
      <c r="I78" s="11">
        <f>+เมย!$H$4</f>
        <v>0</v>
      </c>
      <c r="J78" s="11">
        <f>+พค!$H$4</f>
        <v>0</v>
      </c>
      <c r="K78" s="11">
        <f>+มิย!$H$4</f>
        <v>0</v>
      </c>
      <c r="L78" s="11">
        <f>+กค!$H$4</f>
        <v>0</v>
      </c>
      <c r="M78" s="11">
        <f>+สค!$H$4</f>
        <v>0</v>
      </c>
      <c r="N78" s="11">
        <f>+กย!$H$4</f>
        <v>0</v>
      </c>
      <c r="O78" s="12">
        <f t="shared" si="2"/>
        <v>509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1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2"/>
        <v>1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1763</v>
      </c>
      <c r="D80" s="36">
        <f>+พย!H8</f>
        <v>0</v>
      </c>
      <c r="E80" s="36">
        <f>+ธค!H8</f>
        <v>0</v>
      </c>
      <c r="F80" s="36">
        <f>+มค!H8</f>
        <v>0</v>
      </c>
      <c r="G80" s="36">
        <f>+กพ!H8</f>
        <v>0</v>
      </c>
      <c r="H80" s="36">
        <f>+มีค!H8</f>
        <v>0</v>
      </c>
      <c r="I80" s="36">
        <f>+เมย!H8</f>
        <v>0</v>
      </c>
      <c r="J80" s="36">
        <f>+พค!H8</f>
        <v>0</v>
      </c>
      <c r="K80" s="36">
        <f>+มิย!H8</f>
        <v>0</v>
      </c>
      <c r="L80" s="36">
        <f>+กค!H8</f>
        <v>0</v>
      </c>
      <c r="M80" s="36">
        <f>+สค!H8</f>
        <v>0</v>
      </c>
      <c r="N80" s="36">
        <f>+กย!H8</f>
        <v>0</v>
      </c>
      <c r="O80" s="36">
        <f>SUM(C80:N80)</f>
        <v>1763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35" t="s">
        <v>130</v>
      </c>
      <c r="B81" s="37" t="s">
        <v>105</v>
      </c>
      <c r="C81" s="38" t="str">
        <f>+ตค!$H$46</f>
        <v>90.27</v>
      </c>
      <c r="D81" s="38">
        <f>+พย!$H$46</f>
        <v>0</v>
      </c>
      <c r="E81" s="38">
        <f>+ธค!$H$46</f>
        <v>0</v>
      </c>
      <c r="F81" s="38">
        <f>+มค!$H$46</f>
        <v>0</v>
      </c>
      <c r="G81" s="38">
        <f>+กพ!$H$46</f>
        <v>0</v>
      </c>
      <c r="H81" s="38">
        <f>+มีค!$H$46</f>
        <v>0</v>
      </c>
      <c r="I81" s="38">
        <f>+เมย!$H$46</f>
        <v>0</v>
      </c>
      <c r="J81" s="38">
        <f>+พค!$H$46</f>
        <v>0</v>
      </c>
      <c r="K81" s="38">
        <f>+มิย!$H$46</f>
        <v>0</v>
      </c>
      <c r="L81" s="38">
        <f>+กค!$H$46</f>
        <v>0</v>
      </c>
      <c r="M81" s="38">
        <f>+สค!$H$46</f>
        <v>0</v>
      </c>
      <c r="N81" s="38">
        <f>+กย!$H$46</f>
        <v>0</v>
      </c>
      <c r="P81" s="76">
        <f>+(O80*100)/(45*$Q$13)</f>
        <v>126.37992831541219</v>
      </c>
      <c r="Q81" s="15"/>
      <c r="R81" s="13" t="s">
        <v>105</v>
      </c>
      <c r="S81" s="55"/>
      <c r="T81" s="57"/>
    </row>
    <row r="82" spans="1:20" x14ac:dyDescent="0.2">
      <c r="A82" s="135"/>
      <c r="B82" s="37" t="s">
        <v>106</v>
      </c>
      <c r="C82" s="38" t="str">
        <f>+ตค!$H$47</f>
        <v>7.85</v>
      </c>
      <c r="D82" s="38">
        <f>+พย!$H$47</f>
        <v>0</v>
      </c>
      <c r="E82" s="38">
        <f>+ธค!$H$47</f>
        <v>0</v>
      </c>
      <c r="F82" s="38">
        <f>+มค!$H$47</f>
        <v>0</v>
      </c>
      <c r="G82" s="38">
        <f>+กพ!$H$47</f>
        <v>0</v>
      </c>
      <c r="H82" s="38">
        <f>+มีค!$H$47</f>
        <v>0</v>
      </c>
      <c r="I82" s="38">
        <f>+เมย!$H$47</f>
        <v>0</v>
      </c>
      <c r="J82" s="38">
        <f>+พค!$H$47</f>
        <v>0</v>
      </c>
      <c r="K82" s="38">
        <f>+มิย!$H$47</f>
        <v>0</v>
      </c>
      <c r="L82" s="38">
        <f>+กค!$H$47</f>
        <v>0</v>
      </c>
      <c r="M82" s="38">
        <f>+สค!$H$47</f>
        <v>0</v>
      </c>
      <c r="N82" s="38">
        <f>+กย!$H$47</f>
        <v>0</v>
      </c>
      <c r="P82" s="76">
        <f>+O78/45</f>
        <v>11.311111111111112</v>
      </c>
      <c r="Q82" s="15"/>
      <c r="R82" s="14" t="s">
        <v>106</v>
      </c>
      <c r="S82" s="55"/>
      <c r="T82" s="57"/>
    </row>
    <row r="83" spans="1:20" x14ac:dyDescent="0.2">
      <c r="A83" s="136" t="s">
        <v>119</v>
      </c>
      <c r="B83" s="39" t="s">
        <v>105</v>
      </c>
      <c r="C83" s="40">
        <f>+(C80*100)/(60*31)</f>
        <v>94.784946236559136</v>
      </c>
      <c r="D83" s="40">
        <f>+(D80*100)/(60*31)</f>
        <v>0</v>
      </c>
      <c r="E83" s="40">
        <f>+(E80*100)/(60*31)</f>
        <v>0</v>
      </c>
      <c r="F83" s="40">
        <f t="shared" ref="F83" si="25">+(F80*100)/(60*31)</f>
        <v>0</v>
      </c>
      <c r="G83" s="40">
        <f>+(G80*100)/(60*28)</f>
        <v>0</v>
      </c>
      <c r="H83" s="40">
        <f>+(H80*100)/(60*31)</f>
        <v>0</v>
      </c>
      <c r="I83" s="40">
        <f>+(I80*100)/(60*30)</f>
        <v>0</v>
      </c>
      <c r="J83" s="40">
        <f>+(J80*100)/(60*30)</f>
        <v>0</v>
      </c>
      <c r="K83" s="40">
        <f>+(K80*100)/(60*30)</f>
        <v>0</v>
      </c>
      <c r="L83" s="40">
        <f>+(L80*100)/(60*31)</f>
        <v>0</v>
      </c>
      <c r="M83" s="40">
        <f>+(M80*100)/(60*31)</f>
        <v>0</v>
      </c>
      <c r="N83" s="40">
        <f>+(N80*100)/(60*30)</f>
        <v>0</v>
      </c>
      <c r="P83" s="41">
        <f>+(O80*100)/(60*$Q$13)</f>
        <v>94.784946236559136</v>
      </c>
      <c r="Q83" s="68"/>
      <c r="R83" s="14"/>
      <c r="S83" s="55"/>
      <c r="T83" s="57"/>
    </row>
    <row r="84" spans="1:20" ht="15" thickBot="1" x14ac:dyDescent="0.25">
      <c r="A84" s="137"/>
      <c r="B84" s="58" t="s">
        <v>106</v>
      </c>
      <c r="C84" s="59">
        <f>+C78/60</f>
        <v>8.4833333333333325</v>
      </c>
      <c r="D84" s="59">
        <f>+D78/60</f>
        <v>0</v>
      </c>
      <c r="E84" s="59">
        <f>+E78/60</f>
        <v>0</v>
      </c>
      <c r="F84" s="59">
        <f t="shared" ref="F84:G84" si="26">+F78/60</f>
        <v>0</v>
      </c>
      <c r="G84" s="59">
        <f t="shared" si="26"/>
        <v>0</v>
      </c>
      <c r="H84" s="59">
        <f t="shared" ref="H84:I84" si="27">+H78/60</f>
        <v>0</v>
      </c>
      <c r="I84" s="59">
        <f t="shared" si="27"/>
        <v>0</v>
      </c>
      <c r="J84" s="59">
        <f t="shared" ref="J84:N84" si="28">+J78/60</f>
        <v>0</v>
      </c>
      <c r="K84" s="59">
        <f t="shared" si="28"/>
        <v>0</v>
      </c>
      <c r="L84" s="59">
        <f t="shared" si="28"/>
        <v>0</v>
      </c>
      <c r="M84" s="59">
        <f t="shared" si="28"/>
        <v>0</v>
      </c>
      <c r="N84" s="59">
        <f t="shared" si="28"/>
        <v>0</v>
      </c>
      <c r="P84" s="41">
        <f>+O78/60</f>
        <v>8.4833333333333325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6" t="str">
        <f>+ตค!$I$36</f>
        <v>0.5988</v>
      </c>
      <c r="D85" s="47">
        <f>+พย!$I$36</f>
        <v>0</v>
      </c>
      <c r="E85" s="47">
        <f>+ธค!$I$36</f>
        <v>0</v>
      </c>
      <c r="F85" s="47">
        <f>+มค!$I$36</f>
        <v>0</v>
      </c>
      <c r="G85" s="47">
        <f>+กพ!$I$36</f>
        <v>0</v>
      </c>
      <c r="H85" s="47">
        <f>+มีค!$I$36</f>
        <v>0</v>
      </c>
      <c r="I85" s="67">
        <f>+เมย!$I$36</f>
        <v>0</v>
      </c>
      <c r="J85" s="67">
        <f>+พค!$I$36</f>
        <v>0</v>
      </c>
      <c r="K85" s="67">
        <f>+มิย!$I$36</f>
        <v>0</v>
      </c>
      <c r="L85" s="47">
        <f>+กค!$I$36</f>
        <v>0</v>
      </c>
      <c r="M85" s="67">
        <f>+สค!$I$36</f>
        <v>0</v>
      </c>
      <c r="N85" s="47">
        <f>+กย!$I$36</f>
        <v>0</v>
      </c>
      <c r="O85" s="48">
        <f t="shared" si="2"/>
        <v>0</v>
      </c>
      <c r="P85" s="48"/>
      <c r="Q85" s="49">
        <f>+O86/O90</f>
        <v>0.5988</v>
      </c>
      <c r="R85" s="50" t="s">
        <v>98</v>
      </c>
      <c r="S85" s="51"/>
      <c r="T85" s="138">
        <v>0.6</v>
      </c>
    </row>
    <row r="86" spans="1:20" x14ac:dyDescent="0.2">
      <c r="A86" s="52"/>
      <c r="B86" s="5" t="s">
        <v>99</v>
      </c>
      <c r="C86" s="5">
        <f>+C90*C85</f>
        <v>64.071600000000004</v>
      </c>
      <c r="D86" s="24">
        <f t="shared" ref="D86:N86" si="29">+D90*D85</f>
        <v>0</v>
      </c>
      <c r="E86" s="5">
        <f t="shared" si="29"/>
        <v>0</v>
      </c>
      <c r="F86" s="24">
        <f t="shared" si="29"/>
        <v>0</v>
      </c>
      <c r="G86" s="24">
        <f t="shared" si="29"/>
        <v>0</v>
      </c>
      <c r="H86" s="24">
        <f t="shared" si="29"/>
        <v>0</v>
      </c>
      <c r="I86" s="24">
        <f t="shared" si="29"/>
        <v>0</v>
      </c>
      <c r="J86" s="24">
        <f t="shared" si="29"/>
        <v>0</v>
      </c>
      <c r="K86" s="24">
        <f t="shared" si="29"/>
        <v>0</v>
      </c>
      <c r="L86" s="24">
        <f t="shared" si="29"/>
        <v>0</v>
      </c>
      <c r="M86" s="24">
        <f t="shared" si="29"/>
        <v>0</v>
      </c>
      <c r="N86" s="24">
        <f t="shared" si="29"/>
        <v>0</v>
      </c>
      <c r="O86" s="8">
        <f t="shared" si="2"/>
        <v>64.071600000000004</v>
      </c>
      <c r="P86" s="8"/>
      <c r="Q86" s="53"/>
      <c r="R86" s="54"/>
      <c r="S86" s="55"/>
      <c r="T86" s="139"/>
    </row>
    <row r="87" spans="1:20" x14ac:dyDescent="0.2">
      <c r="A87" s="52"/>
      <c r="B87" s="5" t="s">
        <v>100</v>
      </c>
      <c r="C87" s="5" t="str">
        <f>+ตค!$I$37</f>
        <v>0.5925</v>
      </c>
      <c r="D87" s="31">
        <f>+พย!$I$37</f>
        <v>0</v>
      </c>
      <c r="E87" s="31">
        <f>+ธค!$I$37</f>
        <v>0</v>
      </c>
      <c r="F87" s="31">
        <f>+มค!$I$37</f>
        <v>0</v>
      </c>
      <c r="G87" s="31">
        <f>+กพ!$I$37</f>
        <v>0</v>
      </c>
      <c r="H87" s="31">
        <f>+มีค!$I$37</f>
        <v>0</v>
      </c>
      <c r="I87" s="24">
        <f>+เมย!$I$37</f>
        <v>0</v>
      </c>
      <c r="J87" s="24">
        <f>+พค!$I$37</f>
        <v>0</v>
      </c>
      <c r="K87" s="24">
        <f>+มิย!$I$37</f>
        <v>0</v>
      </c>
      <c r="L87" s="31">
        <f>+กค!$I$37</f>
        <v>0</v>
      </c>
      <c r="M87" s="24">
        <f>+สค!$I$37</f>
        <v>0</v>
      </c>
      <c r="N87" s="31">
        <f>+กย!$I$37</f>
        <v>0</v>
      </c>
      <c r="O87" s="8">
        <f t="shared" si="2"/>
        <v>0</v>
      </c>
      <c r="P87" s="8"/>
      <c r="Q87" s="56">
        <f>+O88/O90</f>
        <v>0.59250000000000003</v>
      </c>
      <c r="R87" s="9" t="s">
        <v>100</v>
      </c>
      <c r="S87" s="55"/>
      <c r="T87" s="139"/>
    </row>
    <row r="88" spans="1:20" x14ac:dyDescent="0.2">
      <c r="A88" s="52"/>
      <c r="B88" s="5" t="s">
        <v>101</v>
      </c>
      <c r="C88" s="5">
        <f>+C90*C87</f>
        <v>63.397500000000001</v>
      </c>
      <c r="D88" s="5">
        <f t="shared" ref="D88:N88" si="30">+D90*D87</f>
        <v>0</v>
      </c>
      <c r="E88" s="5">
        <f t="shared" si="30"/>
        <v>0</v>
      </c>
      <c r="F88" s="24">
        <f t="shared" si="30"/>
        <v>0</v>
      </c>
      <c r="G88" s="24">
        <f t="shared" si="30"/>
        <v>0</v>
      </c>
      <c r="H88" s="24">
        <f t="shared" si="30"/>
        <v>0</v>
      </c>
      <c r="I88" s="24">
        <f t="shared" si="30"/>
        <v>0</v>
      </c>
      <c r="J88" s="24">
        <f t="shared" si="30"/>
        <v>0</v>
      </c>
      <c r="K88" s="24">
        <f t="shared" si="30"/>
        <v>0</v>
      </c>
      <c r="L88" s="24">
        <f t="shared" si="30"/>
        <v>0</v>
      </c>
      <c r="M88" s="24">
        <f t="shared" si="30"/>
        <v>0</v>
      </c>
      <c r="N88" s="24">
        <f t="shared" si="30"/>
        <v>0</v>
      </c>
      <c r="O88" s="8">
        <f t="shared" si="2"/>
        <v>63.397500000000001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2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107</v>
      </c>
      <c r="D90" s="81">
        <f>+พย!$I$4</f>
        <v>0</v>
      </c>
      <c r="E90" s="81">
        <f>+ธค!$I$4</f>
        <v>0</v>
      </c>
      <c r="F90" s="81">
        <f>+มค!$I$4</f>
        <v>0</v>
      </c>
      <c r="G90" s="11">
        <f>+กพ!$I$4</f>
        <v>0</v>
      </c>
      <c r="H90" s="11">
        <f>+มีค!$I$4</f>
        <v>0</v>
      </c>
      <c r="I90" s="11">
        <f>+เมย!$I$4</f>
        <v>0</v>
      </c>
      <c r="J90" s="11">
        <f>+พค!$I$4</f>
        <v>0</v>
      </c>
      <c r="K90" s="11">
        <f>+มิย!$I$4</f>
        <v>0</v>
      </c>
      <c r="L90" s="11">
        <f>+กค!$I$4</f>
        <v>0</v>
      </c>
      <c r="M90" s="11">
        <f>+สค!$I$4</f>
        <v>0</v>
      </c>
      <c r="N90" s="11">
        <f>+กย!$I$4</f>
        <v>0</v>
      </c>
      <c r="O90" s="12">
        <f t="shared" si="2"/>
        <v>107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0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2"/>
        <v>0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304</v>
      </c>
      <c r="D92" s="36">
        <f>+พย!I8</f>
        <v>0</v>
      </c>
      <c r="E92" s="36">
        <f>+ธค!I8</f>
        <v>0</v>
      </c>
      <c r="F92" s="36">
        <f>+มค!I8</f>
        <v>0</v>
      </c>
      <c r="G92" s="36">
        <f>+กพ!I8</f>
        <v>0</v>
      </c>
      <c r="H92" s="36">
        <f>+มีค!I8</f>
        <v>0</v>
      </c>
      <c r="I92" s="36">
        <f>+เมย!I8</f>
        <v>0</v>
      </c>
      <c r="J92" s="36">
        <f>+พค!I8</f>
        <v>0</v>
      </c>
      <c r="K92" s="36">
        <f>+มิย!I8</f>
        <v>0</v>
      </c>
      <c r="L92" s="36">
        <f>+กค!I8</f>
        <v>0</v>
      </c>
      <c r="M92" s="36">
        <f>+สค!I8</f>
        <v>0</v>
      </c>
      <c r="N92" s="36">
        <f>+กย!I8</f>
        <v>0</v>
      </c>
      <c r="O92" s="36">
        <f>SUM(C92:N92)</f>
        <v>304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35" t="s">
        <v>118</v>
      </c>
      <c r="B93" s="37" t="s">
        <v>105</v>
      </c>
      <c r="C93" s="38" t="str">
        <f>+ตค!$I$46</f>
        <v>35.95</v>
      </c>
      <c r="D93" s="38">
        <f>+พย!$I$46</f>
        <v>0</v>
      </c>
      <c r="E93" s="38">
        <f>+ธค!$I$46</f>
        <v>0</v>
      </c>
      <c r="F93" s="38">
        <f>+มค!$I$46</f>
        <v>0</v>
      </c>
      <c r="G93" s="38">
        <f>+กพ!$I$46</f>
        <v>0</v>
      </c>
      <c r="H93" s="38">
        <f>+มีค!$I$46</f>
        <v>0</v>
      </c>
      <c r="I93" s="38">
        <f>+เมย!$I$46</f>
        <v>0</v>
      </c>
      <c r="J93" s="38">
        <f>+พค!$I$46</f>
        <v>0</v>
      </c>
      <c r="K93" s="38">
        <f>+มิย!$I$46</f>
        <v>0</v>
      </c>
      <c r="L93" s="38">
        <f>+กค!$I$46</f>
        <v>0</v>
      </c>
      <c r="M93" s="38">
        <f>+สค!$I$46</f>
        <v>0</v>
      </c>
      <c r="N93" s="38">
        <f>+กย!$I$46</f>
        <v>0</v>
      </c>
      <c r="P93" s="76">
        <f>+(O92*100)/(30*$Q$13)</f>
        <v>32.688172043010752</v>
      </c>
      <c r="Q93" s="15"/>
      <c r="R93" s="13" t="s">
        <v>105</v>
      </c>
      <c r="S93" s="55"/>
      <c r="T93" s="57"/>
    </row>
    <row r="94" spans="1:20" ht="15" thickBot="1" x14ac:dyDescent="0.25">
      <c r="A94" s="135"/>
      <c r="B94" s="37" t="s">
        <v>106</v>
      </c>
      <c r="C94" s="38" t="str">
        <f>+ตค!$I$47</f>
        <v>3.53</v>
      </c>
      <c r="D94" s="38">
        <f>+พย!$I$47</f>
        <v>0</v>
      </c>
      <c r="E94" s="38">
        <f>+ธค!$I$47</f>
        <v>0</v>
      </c>
      <c r="F94" s="38">
        <f>+มค!$I$47</f>
        <v>0</v>
      </c>
      <c r="G94" s="38">
        <f>+กพ!$I$47</f>
        <v>0</v>
      </c>
      <c r="H94" s="38">
        <f>+มีค!$I$47</f>
        <v>0</v>
      </c>
      <c r="I94" s="38">
        <f>+เมย!$I$47</f>
        <v>0</v>
      </c>
      <c r="J94" s="38">
        <f>+พค!$I$47</f>
        <v>0</v>
      </c>
      <c r="K94" s="38">
        <f>+มิย!$I$47</f>
        <v>0</v>
      </c>
      <c r="L94" s="38">
        <f>+กค!$I$47</f>
        <v>0</v>
      </c>
      <c r="M94" s="38">
        <f>+สค!$I$47</f>
        <v>0</v>
      </c>
      <c r="N94" s="38">
        <f>+กย!$I$47</f>
        <v>0</v>
      </c>
      <c r="P94" s="76">
        <f>+O90/30</f>
        <v>3.5666666666666669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0.6714</v>
      </c>
      <c r="D95" s="87">
        <f>+พย!$J$36</f>
        <v>0</v>
      </c>
      <c r="E95" s="87">
        <f>+ธค!$J$36</f>
        <v>0</v>
      </c>
      <c r="F95" s="46">
        <f>+มค!$J$36</f>
        <v>0</v>
      </c>
      <c r="G95" s="46">
        <f>+กพ!$J$36</f>
        <v>0</v>
      </c>
      <c r="H95" s="46">
        <f>+มีค!$J$36</f>
        <v>0</v>
      </c>
      <c r="I95" s="46">
        <f>+เมย!$J$36</f>
        <v>0</v>
      </c>
      <c r="J95" s="46">
        <f>+พค!$J$36</f>
        <v>0</v>
      </c>
      <c r="K95" s="46">
        <f>+มิย!$J$36</f>
        <v>0</v>
      </c>
      <c r="L95" s="46">
        <f>+กค!$J$36</f>
        <v>0</v>
      </c>
      <c r="M95" s="46">
        <f>+สค!$J$36</f>
        <v>0</v>
      </c>
      <c r="N95" s="46">
        <f>+กย!$J$36</f>
        <v>0</v>
      </c>
      <c r="O95" s="48">
        <f t="shared" si="2"/>
        <v>0</v>
      </c>
      <c r="P95" s="48"/>
      <c r="Q95" s="49">
        <f>+O96/O100</f>
        <v>0.6714</v>
      </c>
      <c r="R95" s="50" t="s">
        <v>98</v>
      </c>
      <c r="S95" s="51"/>
      <c r="T95" s="138">
        <v>0.6</v>
      </c>
    </row>
    <row r="96" spans="1:20" x14ac:dyDescent="0.2">
      <c r="A96" s="52"/>
      <c r="B96" s="5" t="s">
        <v>99</v>
      </c>
      <c r="C96" s="5">
        <f>+C100*C95</f>
        <v>116.8236</v>
      </c>
      <c r="D96" s="5">
        <f t="shared" ref="D96:N96" si="31">+D100*D95</f>
        <v>0</v>
      </c>
      <c r="E96" s="5">
        <f t="shared" si="31"/>
        <v>0</v>
      </c>
      <c r="F96" s="5">
        <f t="shared" si="31"/>
        <v>0</v>
      </c>
      <c r="G96" s="5">
        <f t="shared" si="31"/>
        <v>0</v>
      </c>
      <c r="H96" s="5">
        <f t="shared" si="31"/>
        <v>0</v>
      </c>
      <c r="I96" s="5">
        <f t="shared" si="31"/>
        <v>0</v>
      </c>
      <c r="J96" s="5">
        <f t="shared" si="31"/>
        <v>0</v>
      </c>
      <c r="K96" s="5">
        <f t="shared" si="31"/>
        <v>0</v>
      </c>
      <c r="L96" s="5">
        <f t="shared" si="31"/>
        <v>0</v>
      </c>
      <c r="M96" s="5">
        <f t="shared" si="31"/>
        <v>0</v>
      </c>
      <c r="N96" s="5">
        <f t="shared" si="31"/>
        <v>0</v>
      </c>
      <c r="O96" s="8">
        <f t="shared" si="2"/>
        <v>116.8236</v>
      </c>
      <c r="P96" s="8"/>
      <c r="Q96" s="53"/>
      <c r="R96" s="54"/>
      <c r="S96" s="55"/>
      <c r="T96" s="139"/>
    </row>
    <row r="97" spans="1:20" x14ac:dyDescent="0.2">
      <c r="A97" s="52"/>
      <c r="B97" s="5" t="s">
        <v>100</v>
      </c>
      <c r="C97" s="88" t="str">
        <f>+ตค!$J$37</f>
        <v>0.6684</v>
      </c>
      <c r="D97" s="88">
        <f>+พย!$J$37</f>
        <v>0</v>
      </c>
      <c r="E97" s="88">
        <f>+ธค!$J$37</f>
        <v>0</v>
      </c>
      <c r="F97" s="5">
        <f>+มค!$J$37</f>
        <v>0</v>
      </c>
      <c r="G97" s="5">
        <f>+กพ!$J$37</f>
        <v>0</v>
      </c>
      <c r="H97" s="5">
        <f>+มีค!$J$37</f>
        <v>0</v>
      </c>
      <c r="I97" s="5">
        <f>+เมย!$J$37</f>
        <v>0</v>
      </c>
      <c r="J97" s="5">
        <f>+พค!$J$37</f>
        <v>0</v>
      </c>
      <c r="K97" s="5">
        <f>+มิย!$J$37</f>
        <v>0</v>
      </c>
      <c r="L97" s="5">
        <f>+กค!$J$37</f>
        <v>0</v>
      </c>
      <c r="M97" s="5">
        <f>+สค!$J$37</f>
        <v>0</v>
      </c>
      <c r="N97" s="5">
        <f>+กย!$J$37</f>
        <v>0</v>
      </c>
      <c r="O97" s="8">
        <f t="shared" si="2"/>
        <v>0</v>
      </c>
      <c r="P97" s="8"/>
      <c r="Q97" s="56">
        <f>+O98/O100</f>
        <v>0.66839999999999999</v>
      </c>
      <c r="R97" s="9" t="s">
        <v>100</v>
      </c>
      <c r="S97" s="55"/>
      <c r="T97" s="139"/>
    </row>
    <row r="98" spans="1:20" x14ac:dyDescent="0.2">
      <c r="A98" s="52"/>
      <c r="B98" s="5" t="s">
        <v>101</v>
      </c>
      <c r="C98" s="5">
        <f>+C100*C97</f>
        <v>116.30159999999999</v>
      </c>
      <c r="D98" s="5">
        <f t="shared" ref="D98:N98" si="32">+D100*D97</f>
        <v>0</v>
      </c>
      <c r="E98" s="5">
        <f t="shared" si="32"/>
        <v>0</v>
      </c>
      <c r="F98" s="5">
        <f t="shared" si="32"/>
        <v>0</v>
      </c>
      <c r="G98" s="5">
        <f t="shared" si="32"/>
        <v>0</v>
      </c>
      <c r="H98" s="5">
        <f t="shared" si="32"/>
        <v>0</v>
      </c>
      <c r="I98" s="5">
        <f t="shared" si="32"/>
        <v>0</v>
      </c>
      <c r="J98" s="5">
        <f t="shared" si="32"/>
        <v>0</v>
      </c>
      <c r="K98" s="5">
        <f t="shared" si="32"/>
        <v>0</v>
      </c>
      <c r="L98" s="5">
        <f t="shared" si="32"/>
        <v>0</v>
      </c>
      <c r="M98" s="5">
        <f t="shared" si="32"/>
        <v>0</v>
      </c>
      <c r="N98" s="5">
        <f t="shared" si="32"/>
        <v>0</v>
      </c>
      <c r="O98" s="8">
        <f t="shared" si="2"/>
        <v>116.30159999999999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2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174</v>
      </c>
      <c r="D100" s="11">
        <f>+พย!$J$4</f>
        <v>0</v>
      </c>
      <c r="E100" s="11">
        <f>+ธค!$J$4</f>
        <v>0</v>
      </c>
      <c r="F100" s="11">
        <f>+มค!$J$4</f>
        <v>0</v>
      </c>
      <c r="G100" s="11">
        <f>+กพ!$J$4</f>
        <v>0</v>
      </c>
      <c r="H100" s="11">
        <f>+มีค!$J$4</f>
        <v>0</v>
      </c>
      <c r="I100" s="11">
        <f>+เมย!$J$4</f>
        <v>0</v>
      </c>
      <c r="J100" s="11">
        <f>+พค!$J$4</f>
        <v>0</v>
      </c>
      <c r="K100" s="11">
        <f>+มิย!$J$4</f>
        <v>0</v>
      </c>
      <c r="L100" s="11">
        <f>+กค!$J$4</f>
        <v>0</v>
      </c>
      <c r="M100" s="11">
        <f>+สค!$J$4</f>
        <v>0</v>
      </c>
      <c r="N100" s="11">
        <f>+กย!$J$4</f>
        <v>0</v>
      </c>
      <c r="O100" s="12">
        <f t="shared" si="2"/>
        <v>174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0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2"/>
        <v>0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632</v>
      </c>
      <c r="D102" s="36">
        <f>+พย!J8</f>
        <v>0</v>
      </c>
      <c r="E102" s="36">
        <f>+ธค!J8</f>
        <v>0</v>
      </c>
      <c r="F102" s="36">
        <f>+มค!J8</f>
        <v>0</v>
      </c>
      <c r="G102" s="36">
        <f>+กพ!J8</f>
        <v>0</v>
      </c>
      <c r="H102" s="36">
        <f>+มีค!J8</f>
        <v>0</v>
      </c>
      <c r="I102" s="36">
        <f>+เมย!J8</f>
        <v>0</v>
      </c>
      <c r="J102" s="36">
        <f>+พค!J8</f>
        <v>0</v>
      </c>
      <c r="K102" s="36">
        <f>+มิย!J8</f>
        <v>0</v>
      </c>
      <c r="L102" s="36">
        <f>+กค!J8</f>
        <v>0</v>
      </c>
      <c r="M102" s="36">
        <f>+สค!J8</f>
        <v>0</v>
      </c>
      <c r="N102" s="36">
        <f>+กย!J8</f>
        <v>0</v>
      </c>
      <c r="O102" s="36">
        <f>SUM(C102:N102)</f>
        <v>632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35" t="s">
        <v>153</v>
      </c>
      <c r="B103" s="37" t="s">
        <v>105</v>
      </c>
      <c r="C103" s="38" t="str">
        <f>+ตค!$J$46</f>
        <v>61.00</v>
      </c>
      <c r="D103" s="38">
        <f>+พย!$J$46</f>
        <v>0</v>
      </c>
      <c r="E103" s="38">
        <f>+ธค!$J$46</f>
        <v>0</v>
      </c>
      <c r="F103" s="38">
        <f>+มค!$J$46</f>
        <v>0</v>
      </c>
      <c r="G103" s="38">
        <f>+กพ!$J$46</f>
        <v>0</v>
      </c>
      <c r="H103" s="38">
        <f>+มีค!$J$46</f>
        <v>0</v>
      </c>
      <c r="I103" s="38">
        <f>+เมย!$J$46</f>
        <v>0</v>
      </c>
      <c r="J103" s="38">
        <f>+พค!$J$46</f>
        <v>0</v>
      </c>
      <c r="K103" s="38">
        <f>+มิย!$J$46</f>
        <v>0</v>
      </c>
      <c r="L103" s="38">
        <f>+กค!$J$46</f>
        <v>0</v>
      </c>
      <c r="M103" s="38">
        <f>+สค!$J$46</f>
        <v>0</v>
      </c>
      <c r="N103" s="38">
        <f>+กย!$J$46</f>
        <v>0</v>
      </c>
      <c r="P103" s="76">
        <f>+(O102*100)/(33*$Q$13)</f>
        <v>61.779081133919846</v>
      </c>
      <c r="Q103" s="15"/>
      <c r="R103" s="13" t="s">
        <v>105</v>
      </c>
      <c r="S103" s="55"/>
      <c r="T103" s="57"/>
    </row>
    <row r="104" spans="1:20" ht="15" thickBot="1" x14ac:dyDescent="0.25">
      <c r="A104" s="135"/>
      <c r="B104" s="37" t="s">
        <v>106</v>
      </c>
      <c r="C104" s="38" t="str">
        <f>+ตค!$J$47</f>
        <v>5.18</v>
      </c>
      <c r="D104" s="38">
        <f>+พย!$J$47</f>
        <v>0</v>
      </c>
      <c r="E104" s="38">
        <f>+ธค!$J$47</f>
        <v>0</v>
      </c>
      <c r="F104" s="38">
        <f>+มค!$J$47</f>
        <v>0</v>
      </c>
      <c r="G104" s="38">
        <f>+กพ!$J$47</f>
        <v>0</v>
      </c>
      <c r="H104" s="38">
        <f>+มีค!$J$47</f>
        <v>0</v>
      </c>
      <c r="I104" s="38">
        <f>+เมย!$J$47</f>
        <v>0</v>
      </c>
      <c r="J104" s="38">
        <f>+พค!$J$47</f>
        <v>0</v>
      </c>
      <c r="K104" s="38">
        <f>+มิย!$J$47</f>
        <v>0</v>
      </c>
      <c r="L104" s="38">
        <f>+กค!$J$47</f>
        <v>0</v>
      </c>
      <c r="M104" s="38">
        <f>+สค!$J$47</f>
        <v>0</v>
      </c>
      <c r="N104" s="38">
        <f>+กย!$J$47</f>
        <v>0</v>
      </c>
      <c r="P104" s="76">
        <f>+O100/33</f>
        <v>5.2727272727272725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89" t="str">
        <f>+ตค!$K$36</f>
        <v>0.7692</v>
      </c>
      <c r="D105" s="87">
        <f>+พย!$K$36</f>
        <v>0</v>
      </c>
      <c r="E105" s="87">
        <f>+ธค!$K$36</f>
        <v>0</v>
      </c>
      <c r="F105" s="46">
        <f>+มค!$K$36</f>
        <v>0</v>
      </c>
      <c r="G105" s="47">
        <f>+กพ!$K$36</f>
        <v>0</v>
      </c>
      <c r="H105" s="46">
        <f>+มีค!$K$36</f>
        <v>0</v>
      </c>
      <c r="I105" s="46">
        <f>+เมย!$K$36</f>
        <v>0</v>
      </c>
      <c r="J105" s="46">
        <f>+พค!$K$36</f>
        <v>0</v>
      </c>
      <c r="K105" s="46">
        <f>+มิย!$K$36</f>
        <v>0</v>
      </c>
      <c r="L105" s="46">
        <f>+กค!$K$36</f>
        <v>0</v>
      </c>
      <c r="M105" s="67">
        <f>+สค!$K$36</f>
        <v>0</v>
      </c>
      <c r="N105" s="46">
        <f>+กย!$K$36</f>
        <v>0</v>
      </c>
      <c r="O105" s="48">
        <f t="shared" si="2"/>
        <v>0</v>
      </c>
      <c r="P105" s="48"/>
      <c r="Q105" s="49">
        <f>+O106/O110</f>
        <v>0.76919999999999999</v>
      </c>
      <c r="R105" s="50" t="s">
        <v>98</v>
      </c>
      <c r="S105" s="51"/>
      <c r="T105" s="138">
        <v>0.6</v>
      </c>
    </row>
    <row r="106" spans="1:20" x14ac:dyDescent="0.2">
      <c r="A106" s="52"/>
      <c r="B106" s="5" t="s">
        <v>99</v>
      </c>
      <c r="C106" s="5">
        <f>+C110*C105</f>
        <v>185.37719999999999</v>
      </c>
      <c r="D106" s="5">
        <f t="shared" ref="D106:N106" si="33">+D110*D105</f>
        <v>0</v>
      </c>
      <c r="E106" s="5">
        <f t="shared" si="33"/>
        <v>0</v>
      </c>
      <c r="F106" s="5">
        <f t="shared" si="33"/>
        <v>0</v>
      </c>
      <c r="G106" s="5">
        <f t="shared" si="33"/>
        <v>0</v>
      </c>
      <c r="H106" s="5">
        <f t="shared" si="33"/>
        <v>0</v>
      </c>
      <c r="I106" s="5">
        <f t="shared" si="33"/>
        <v>0</v>
      </c>
      <c r="J106" s="5">
        <f t="shared" si="33"/>
        <v>0</v>
      </c>
      <c r="K106" s="5">
        <f t="shared" si="33"/>
        <v>0</v>
      </c>
      <c r="L106" s="5">
        <f t="shared" si="33"/>
        <v>0</v>
      </c>
      <c r="M106" s="24">
        <f t="shared" si="33"/>
        <v>0</v>
      </c>
      <c r="N106" s="5">
        <f t="shared" si="33"/>
        <v>0</v>
      </c>
      <c r="O106" s="8">
        <f t="shared" si="2"/>
        <v>185.37719999999999</v>
      </c>
      <c r="P106" s="8"/>
      <c r="Q106" s="53"/>
      <c r="R106" s="54"/>
      <c r="S106" s="55"/>
      <c r="T106" s="139"/>
    </row>
    <row r="107" spans="1:20" x14ac:dyDescent="0.2">
      <c r="A107" s="52"/>
      <c r="B107" s="5" t="s">
        <v>100</v>
      </c>
      <c r="C107" s="90" t="str">
        <f>+ตค!$K$37</f>
        <v>0.7666</v>
      </c>
      <c r="D107" s="88">
        <f>+พย!$K$37</f>
        <v>0</v>
      </c>
      <c r="E107" s="88">
        <f>+ธค!$K$37</f>
        <v>0</v>
      </c>
      <c r="F107" s="5">
        <f>+มค!$K$37</f>
        <v>0</v>
      </c>
      <c r="G107" s="31">
        <f>+กพ!$K$37</f>
        <v>0</v>
      </c>
      <c r="H107" s="5">
        <f>+มีค!$K$37</f>
        <v>0</v>
      </c>
      <c r="I107" s="5">
        <f>+เมย!$K$37</f>
        <v>0</v>
      </c>
      <c r="J107" s="5">
        <f>+พค!$K$37</f>
        <v>0</v>
      </c>
      <c r="K107" s="5">
        <f>+มิย!$K$37</f>
        <v>0</v>
      </c>
      <c r="L107" s="5">
        <f>+กค!$K$37</f>
        <v>0</v>
      </c>
      <c r="M107" s="24">
        <f>+สค!$K$37</f>
        <v>0</v>
      </c>
      <c r="N107" s="5">
        <f>+กย!$K$37</f>
        <v>0</v>
      </c>
      <c r="O107" s="8">
        <f t="shared" si="2"/>
        <v>0</v>
      </c>
      <c r="P107" s="8"/>
      <c r="Q107" s="56">
        <f>+O108/O110</f>
        <v>0.76659999999999995</v>
      </c>
      <c r="R107" s="9" t="s">
        <v>100</v>
      </c>
      <c r="S107" s="55"/>
      <c r="T107" s="139"/>
    </row>
    <row r="108" spans="1:20" x14ac:dyDescent="0.2">
      <c r="A108" s="52"/>
      <c r="B108" s="5" t="s">
        <v>101</v>
      </c>
      <c r="C108" s="5">
        <f>+C110*C107</f>
        <v>184.75059999999999</v>
      </c>
      <c r="D108" s="5">
        <f t="shared" ref="D108:N108" si="34">+D110*D107</f>
        <v>0</v>
      </c>
      <c r="E108" s="5">
        <f t="shared" si="34"/>
        <v>0</v>
      </c>
      <c r="F108" s="5">
        <f t="shared" si="34"/>
        <v>0</v>
      </c>
      <c r="G108" s="5">
        <f t="shared" si="34"/>
        <v>0</v>
      </c>
      <c r="H108" s="5">
        <f t="shared" si="34"/>
        <v>0</v>
      </c>
      <c r="I108" s="5">
        <f t="shared" si="34"/>
        <v>0</v>
      </c>
      <c r="J108" s="5">
        <f t="shared" si="34"/>
        <v>0</v>
      </c>
      <c r="K108" s="5">
        <f t="shared" si="34"/>
        <v>0</v>
      </c>
      <c r="L108" s="5">
        <f t="shared" si="34"/>
        <v>0</v>
      </c>
      <c r="M108" s="5">
        <f t="shared" si="34"/>
        <v>0</v>
      </c>
      <c r="N108" s="5">
        <f t="shared" si="34"/>
        <v>0</v>
      </c>
      <c r="O108" s="8">
        <f t="shared" si="2"/>
        <v>184.75059999999999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2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241</v>
      </c>
      <c r="D110" s="11">
        <f>+พย!$K$4</f>
        <v>0</v>
      </c>
      <c r="E110" s="11">
        <f>+ธค!$K$4</f>
        <v>0</v>
      </c>
      <c r="F110" s="11">
        <f>+มค!$K$4</f>
        <v>0</v>
      </c>
      <c r="G110" s="11">
        <f>+กพ!$K$4</f>
        <v>0</v>
      </c>
      <c r="H110" s="11">
        <f>+มีค!$K$4</f>
        <v>0</v>
      </c>
      <c r="I110" s="11">
        <f>+เมย!$K$4</f>
        <v>0</v>
      </c>
      <c r="J110" s="11">
        <f>+พค!$K$4</f>
        <v>0</v>
      </c>
      <c r="K110" s="11">
        <f>+มิย!$K$4</f>
        <v>0</v>
      </c>
      <c r="L110" s="11">
        <f>+กค!$K$4</f>
        <v>0</v>
      </c>
      <c r="M110" s="11">
        <f>+สค!$K$4</f>
        <v>0</v>
      </c>
      <c r="N110" s="11">
        <f>+กย!$K$4</f>
        <v>0</v>
      </c>
      <c r="O110" s="12">
        <f t="shared" si="2"/>
        <v>241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0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2"/>
        <v>0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934</v>
      </c>
      <c r="D112" s="36">
        <f>+พย!K8</f>
        <v>0</v>
      </c>
      <c r="E112" s="36">
        <f>+ธค!K8</f>
        <v>0</v>
      </c>
      <c r="F112" s="36">
        <f>+มค!K8</f>
        <v>0</v>
      </c>
      <c r="G112" s="36">
        <f>+กพ!K8</f>
        <v>0</v>
      </c>
      <c r="H112" s="36">
        <f>+มีค!K8</f>
        <v>0</v>
      </c>
      <c r="I112" s="36">
        <f>+เมย!K8</f>
        <v>0</v>
      </c>
      <c r="J112" s="36">
        <f>+พค!K8</f>
        <v>0</v>
      </c>
      <c r="K112" s="36">
        <f>+มิย!K8</f>
        <v>0</v>
      </c>
      <c r="L112" s="36">
        <f>+กค!K8</f>
        <v>0</v>
      </c>
      <c r="M112" s="36">
        <f>+สค!K8</f>
        <v>0</v>
      </c>
      <c r="N112" s="36">
        <f>+กย!K8</f>
        <v>0</v>
      </c>
      <c r="O112" s="36">
        <f>SUM(C112:N112)</f>
        <v>934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35" t="s">
        <v>118</v>
      </c>
      <c r="B113" s="37" t="s">
        <v>105</v>
      </c>
      <c r="C113" s="38" t="str">
        <f>+ตค!$K$46</f>
        <v>98.28</v>
      </c>
      <c r="D113" s="38">
        <f>+พย!$K$46</f>
        <v>0</v>
      </c>
      <c r="E113" s="38">
        <f>+ธค!$K$46</f>
        <v>0</v>
      </c>
      <c r="F113" s="38">
        <f>+มค!$K$46</f>
        <v>0</v>
      </c>
      <c r="G113" s="38">
        <f>+กพ!$K$46</f>
        <v>0</v>
      </c>
      <c r="H113" s="38">
        <f>+มีค!$K$46</f>
        <v>0</v>
      </c>
      <c r="I113" s="38">
        <f>+เมย!$K$46</f>
        <v>0</v>
      </c>
      <c r="J113" s="38">
        <f>+พค!$K$46</f>
        <v>0</v>
      </c>
      <c r="K113" s="38">
        <f>+มิย!$K$46</f>
        <v>0</v>
      </c>
      <c r="L113" s="38">
        <f>+กค!$K$46</f>
        <v>0</v>
      </c>
      <c r="M113" s="38">
        <f>+สค!$K$46</f>
        <v>0</v>
      </c>
      <c r="N113" s="38">
        <f>+กย!$K$46</f>
        <v>0</v>
      </c>
      <c r="P113" s="76">
        <f>+(O112*100)/(30*$Q$13)</f>
        <v>100.43010752688173</v>
      </c>
      <c r="Q113" s="15"/>
      <c r="R113" s="13" t="s">
        <v>105</v>
      </c>
      <c r="S113" s="55"/>
      <c r="T113" s="57"/>
    </row>
    <row r="114" spans="1:20" ht="15" thickBot="1" x14ac:dyDescent="0.25">
      <c r="A114" s="135"/>
      <c r="B114" s="37" t="s">
        <v>106</v>
      </c>
      <c r="C114" s="38" t="str">
        <f>+ตค!$K$47</f>
        <v>7.83</v>
      </c>
      <c r="D114" s="38">
        <f>+พย!$K$47</f>
        <v>0</v>
      </c>
      <c r="E114" s="38">
        <f>+ธค!$K$47</f>
        <v>0</v>
      </c>
      <c r="F114" s="38">
        <f>+มค!$K$47</f>
        <v>0</v>
      </c>
      <c r="G114" s="38">
        <f>+กพ!$K$47</f>
        <v>0</v>
      </c>
      <c r="H114" s="38">
        <f>+มีค!$K$47</f>
        <v>0</v>
      </c>
      <c r="I114" s="38">
        <f>+เมย!$K$47</f>
        <v>0</v>
      </c>
      <c r="J114" s="38">
        <f>+พค!$K$47</f>
        <v>0</v>
      </c>
      <c r="K114" s="38">
        <f>+มิย!$K$47</f>
        <v>0</v>
      </c>
      <c r="L114" s="38">
        <f>+กค!$K$47</f>
        <v>0</v>
      </c>
      <c r="M114" s="38">
        <f>+สค!$K$47</f>
        <v>0</v>
      </c>
      <c r="N114" s="38">
        <f>+กย!$K$47</f>
        <v>0</v>
      </c>
      <c r="P114" s="76">
        <f>+O110/30</f>
        <v>8.0333333333333332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47" t="str">
        <f>+ตค!$L$36</f>
        <v>0.6652</v>
      </c>
      <c r="D115" s="67">
        <f>+พย!$L$36</f>
        <v>0</v>
      </c>
      <c r="E115" s="46">
        <f>+ธค!$L$36</f>
        <v>0</v>
      </c>
      <c r="F115" s="46">
        <f>+มค!$L$36</f>
        <v>0</v>
      </c>
      <c r="G115" s="67">
        <f>+กพ!$L$36</f>
        <v>0</v>
      </c>
      <c r="H115" s="47">
        <f>+มีค!$L$36</f>
        <v>0</v>
      </c>
      <c r="I115" s="47">
        <f>+เมย!$L$36</f>
        <v>0</v>
      </c>
      <c r="J115" s="67">
        <f>+พค!$L$36</f>
        <v>0</v>
      </c>
      <c r="K115" s="67">
        <f>+มิย!$L$36</f>
        <v>0</v>
      </c>
      <c r="L115" s="47">
        <f>+กค!$L$36</f>
        <v>0</v>
      </c>
      <c r="M115" s="47">
        <f>+สค!$L$36</f>
        <v>0</v>
      </c>
      <c r="N115" s="47">
        <f>+กย!$L$36</f>
        <v>0</v>
      </c>
      <c r="O115" s="48">
        <f t="shared" si="2"/>
        <v>0</v>
      </c>
      <c r="P115" s="48"/>
      <c r="Q115" s="49">
        <f>+O116/O120</f>
        <v>0.66520000000000001</v>
      </c>
      <c r="R115" s="50" t="s">
        <v>98</v>
      </c>
      <c r="S115" s="51"/>
      <c r="T115" s="138">
        <v>0.6</v>
      </c>
    </row>
    <row r="116" spans="1:20" x14ac:dyDescent="0.2">
      <c r="A116" s="52"/>
      <c r="B116" s="5" t="s">
        <v>99</v>
      </c>
      <c r="C116" s="5">
        <f>+C120*C115</f>
        <v>108.4276</v>
      </c>
      <c r="D116" s="5">
        <f t="shared" ref="D116:N116" si="35">+D120*D115</f>
        <v>0</v>
      </c>
      <c r="E116" s="5">
        <f t="shared" si="35"/>
        <v>0</v>
      </c>
      <c r="F116" s="5">
        <f t="shared" si="35"/>
        <v>0</v>
      </c>
      <c r="G116" s="24">
        <f t="shared" si="35"/>
        <v>0</v>
      </c>
      <c r="H116" s="24">
        <f t="shared" si="35"/>
        <v>0</v>
      </c>
      <c r="I116" s="24">
        <f t="shared" si="35"/>
        <v>0</v>
      </c>
      <c r="J116" s="24">
        <f t="shared" si="35"/>
        <v>0</v>
      </c>
      <c r="K116" s="24">
        <f t="shared" si="35"/>
        <v>0</v>
      </c>
      <c r="L116" s="24">
        <f t="shared" si="35"/>
        <v>0</v>
      </c>
      <c r="M116" s="24">
        <f t="shared" si="35"/>
        <v>0</v>
      </c>
      <c r="N116" s="24">
        <f t="shared" si="35"/>
        <v>0</v>
      </c>
      <c r="O116" s="8">
        <f t="shared" si="2"/>
        <v>108.4276</v>
      </c>
      <c r="P116" s="8"/>
      <c r="Q116" s="53"/>
      <c r="R116" s="54"/>
      <c r="S116" s="55"/>
      <c r="T116" s="139"/>
    </row>
    <row r="117" spans="1:20" x14ac:dyDescent="0.2">
      <c r="A117" s="52"/>
      <c r="B117" s="5" t="s">
        <v>100</v>
      </c>
      <c r="C117" s="31" t="str">
        <f>+ตค!$L$37</f>
        <v>0.6610</v>
      </c>
      <c r="D117" s="24">
        <f>+พย!$L$37</f>
        <v>0</v>
      </c>
      <c r="E117" s="5">
        <f>+ธค!$L$37</f>
        <v>0</v>
      </c>
      <c r="F117" s="5">
        <f>+มค!$L$37</f>
        <v>0</v>
      </c>
      <c r="G117" s="24">
        <f>+กพ!$L$37</f>
        <v>0</v>
      </c>
      <c r="H117" s="31">
        <f>+มีค!$L$37</f>
        <v>0</v>
      </c>
      <c r="I117" s="31">
        <f>+เมย!$L$37</f>
        <v>0</v>
      </c>
      <c r="J117" s="24">
        <f>+พค!$L$37</f>
        <v>0</v>
      </c>
      <c r="K117" s="24">
        <f>+มิย!$L$37</f>
        <v>0</v>
      </c>
      <c r="L117" s="31">
        <f>+กค!$L$37</f>
        <v>0</v>
      </c>
      <c r="M117" s="31">
        <f>+สค!$L$37</f>
        <v>0</v>
      </c>
      <c r="N117" s="31">
        <f>+กย!$L$37</f>
        <v>0</v>
      </c>
      <c r="O117" s="8">
        <f t="shared" si="2"/>
        <v>0</v>
      </c>
      <c r="P117" s="8"/>
      <c r="Q117" s="56">
        <f>+O118/O120</f>
        <v>0.66100000000000003</v>
      </c>
      <c r="R117" s="9" t="s">
        <v>100</v>
      </c>
      <c r="S117" s="55"/>
      <c r="T117" s="139"/>
    </row>
    <row r="118" spans="1:20" x14ac:dyDescent="0.2">
      <c r="A118" s="52"/>
      <c r="B118" s="5" t="s">
        <v>101</v>
      </c>
      <c r="C118" s="5">
        <f>+C120*C117</f>
        <v>107.74300000000001</v>
      </c>
      <c r="D118" s="5">
        <f t="shared" ref="D118:N118" si="36">+D120*D117</f>
        <v>0</v>
      </c>
      <c r="E118" s="5">
        <f t="shared" si="36"/>
        <v>0</v>
      </c>
      <c r="F118" s="5">
        <f t="shared" si="36"/>
        <v>0</v>
      </c>
      <c r="G118" s="5">
        <f t="shared" si="36"/>
        <v>0</v>
      </c>
      <c r="H118" s="5">
        <f t="shared" si="36"/>
        <v>0</v>
      </c>
      <c r="I118" s="5">
        <f t="shared" si="36"/>
        <v>0</v>
      </c>
      <c r="J118" s="5">
        <f t="shared" si="36"/>
        <v>0</v>
      </c>
      <c r="K118" s="5">
        <f t="shared" si="36"/>
        <v>0</v>
      </c>
      <c r="L118" s="5">
        <f t="shared" si="36"/>
        <v>0</v>
      </c>
      <c r="M118" s="5">
        <f t="shared" si="36"/>
        <v>0</v>
      </c>
      <c r="N118" s="5">
        <f t="shared" si="36"/>
        <v>0</v>
      </c>
      <c r="O118" s="8">
        <f t="shared" si="2"/>
        <v>107.74300000000001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2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163</v>
      </c>
      <c r="D120" s="11">
        <f>+พย!$L$4</f>
        <v>0</v>
      </c>
      <c r="E120" s="11">
        <f>+ธค!$L$4</f>
        <v>0</v>
      </c>
      <c r="F120" s="11">
        <f>+มค!$L$4</f>
        <v>0</v>
      </c>
      <c r="G120" s="11">
        <f>+กพ!$L$4</f>
        <v>0</v>
      </c>
      <c r="H120" s="11">
        <f>+มีค!$L$4</f>
        <v>0</v>
      </c>
      <c r="I120" s="11">
        <f>+เมย!$L$4</f>
        <v>0</v>
      </c>
      <c r="J120" s="11">
        <f>+พค!$L$4</f>
        <v>0</v>
      </c>
      <c r="K120" s="11">
        <f>+มิย!$L$4</f>
        <v>0</v>
      </c>
      <c r="L120" s="11">
        <f>+กค!$L$4</f>
        <v>0</v>
      </c>
      <c r="M120" s="11">
        <f>+สค!$L$4</f>
        <v>0</v>
      </c>
      <c r="N120" s="11">
        <f>+กย!$L$4</f>
        <v>0</v>
      </c>
      <c r="O120" s="12">
        <f t="shared" ref="O120:O173" si="37">SUM(C120:N120)</f>
        <v>163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37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498</v>
      </c>
      <c r="D122" s="36">
        <f>+พย!L8</f>
        <v>0</v>
      </c>
      <c r="E122" s="36">
        <f>+ธค!L8</f>
        <v>0</v>
      </c>
      <c r="F122" s="36">
        <f>+มค!L8</f>
        <v>0</v>
      </c>
      <c r="G122" s="36">
        <f>+กพ!L8</f>
        <v>0</v>
      </c>
      <c r="H122" s="36">
        <f>+มีค!L8</f>
        <v>0</v>
      </c>
      <c r="I122" s="36">
        <f>+เมย!L8</f>
        <v>0</v>
      </c>
      <c r="J122" s="36">
        <f>+พค!L8</f>
        <v>0</v>
      </c>
      <c r="K122" s="36">
        <f>+มิย!L8</f>
        <v>0</v>
      </c>
      <c r="L122" s="36">
        <f>+กค!L8</f>
        <v>0</v>
      </c>
      <c r="M122" s="36">
        <f>+สค!L8</f>
        <v>0</v>
      </c>
      <c r="N122" s="36">
        <f>+กย!L8</f>
        <v>0</v>
      </c>
      <c r="O122" s="36">
        <f>SUM(C122:N122)</f>
        <v>498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35" t="s">
        <v>118</v>
      </c>
      <c r="B123" s="37" t="s">
        <v>105</v>
      </c>
      <c r="C123" s="38" t="str">
        <f>+ตค!$L$46</f>
        <v>52.90</v>
      </c>
      <c r="D123" s="38">
        <f>+พย!$L$46</f>
        <v>0</v>
      </c>
      <c r="E123" s="38">
        <f>+ธค!$L$46</f>
        <v>0</v>
      </c>
      <c r="F123" s="38">
        <f>+มค!$L$46</f>
        <v>0</v>
      </c>
      <c r="G123" s="38">
        <f>+กพ!$L$46</f>
        <v>0</v>
      </c>
      <c r="H123" s="38">
        <f>+มีค!$L$46</f>
        <v>0</v>
      </c>
      <c r="I123" s="38">
        <f>+เมย!$L$46</f>
        <v>0</v>
      </c>
      <c r="J123" s="38">
        <f>+พค!$L$46</f>
        <v>0</v>
      </c>
      <c r="K123" s="38">
        <f>+มิย!$L$46</f>
        <v>0</v>
      </c>
      <c r="L123" s="38">
        <f>+กค!$L$46</f>
        <v>0</v>
      </c>
      <c r="M123" s="38">
        <f>+สค!$L$46</f>
        <v>0</v>
      </c>
      <c r="N123" s="38">
        <f>+กย!$L$46</f>
        <v>0</v>
      </c>
      <c r="P123" s="76">
        <f>+(O122*100)/(30*$Q$13)</f>
        <v>53.548387096774192</v>
      </c>
      <c r="Q123" s="15"/>
      <c r="R123" s="13" t="s">
        <v>105</v>
      </c>
      <c r="S123" s="55"/>
      <c r="T123" s="57"/>
    </row>
    <row r="124" spans="1:20" x14ac:dyDescent="0.2">
      <c r="A124" s="135"/>
      <c r="B124" s="37" t="s">
        <v>106</v>
      </c>
      <c r="C124" s="38" t="str">
        <f>+ตค!$L$47</f>
        <v>5.37</v>
      </c>
      <c r="D124" s="38">
        <f>+พย!$L$47</f>
        <v>0</v>
      </c>
      <c r="E124" s="38">
        <f>+ธค!$L$47</f>
        <v>0</v>
      </c>
      <c r="F124" s="38">
        <f>+มค!$L$47</f>
        <v>0</v>
      </c>
      <c r="G124" s="38">
        <f>+กพ!$L$47</f>
        <v>0</v>
      </c>
      <c r="H124" s="38">
        <f>+มีค!$L$47</f>
        <v>0</v>
      </c>
      <c r="I124" s="38">
        <f>+เมย!$L$47</f>
        <v>0</v>
      </c>
      <c r="J124" s="38">
        <f>+พค!$L$47</f>
        <v>0</v>
      </c>
      <c r="K124" s="38">
        <f>+มิย!$L$47</f>
        <v>0</v>
      </c>
      <c r="L124" s="38">
        <f>+กค!$L$47</f>
        <v>0</v>
      </c>
      <c r="M124" s="38">
        <f>+สค!$L$47</f>
        <v>0</v>
      </c>
      <c r="N124" s="38">
        <f>+กย!$L$47</f>
        <v>0</v>
      </c>
      <c r="P124" s="76">
        <f>+O120/30</f>
        <v>5.4333333333333336</v>
      </c>
      <c r="Q124" s="15"/>
      <c r="R124" s="14" t="s">
        <v>106</v>
      </c>
      <c r="S124" s="55"/>
      <c r="T124" s="57"/>
    </row>
    <row r="125" spans="1:20" x14ac:dyDescent="0.2">
      <c r="A125" s="136" t="s">
        <v>119</v>
      </c>
      <c r="B125" s="39" t="s">
        <v>105</v>
      </c>
      <c r="C125" s="40">
        <f>+(C122*100)/(60*31)</f>
        <v>26.774193548387096</v>
      </c>
      <c r="D125" s="40">
        <f>+(D122*100)/(60*30)</f>
        <v>0</v>
      </c>
      <c r="E125" s="40">
        <f t="shared" ref="E125:N125" si="38">+(E122*100)/(60*31)</f>
        <v>0</v>
      </c>
      <c r="F125" s="40">
        <f t="shared" si="38"/>
        <v>0</v>
      </c>
      <c r="G125" s="40">
        <f>+(G122*100)/(60*28)</f>
        <v>0</v>
      </c>
      <c r="H125" s="40">
        <f t="shared" si="38"/>
        <v>0</v>
      </c>
      <c r="I125" s="40">
        <f>+(I122*100)/(60*30)</f>
        <v>0</v>
      </c>
      <c r="J125" s="40">
        <f t="shared" si="38"/>
        <v>0</v>
      </c>
      <c r="K125" s="40">
        <f>+(K122*100)/(60*30)</f>
        <v>0</v>
      </c>
      <c r="L125" s="40">
        <f t="shared" si="38"/>
        <v>0</v>
      </c>
      <c r="M125" s="40">
        <f t="shared" si="38"/>
        <v>0</v>
      </c>
      <c r="N125" s="40">
        <f t="shared" si="38"/>
        <v>0</v>
      </c>
      <c r="P125" s="41">
        <f>+(O122*100)/(60*$Q$13)</f>
        <v>26.774193548387096</v>
      </c>
      <c r="Q125" s="23"/>
      <c r="R125" s="98"/>
      <c r="S125" s="55"/>
      <c r="T125" s="57"/>
    </row>
    <row r="126" spans="1:20" ht="15" thickBot="1" x14ac:dyDescent="0.25">
      <c r="A126" s="137"/>
      <c r="B126" s="58" t="s">
        <v>106</v>
      </c>
      <c r="C126" s="59">
        <f>+C120/60</f>
        <v>2.7166666666666668</v>
      </c>
      <c r="D126" s="59">
        <f t="shared" ref="D126:N126" si="39">+D120/60</f>
        <v>0</v>
      </c>
      <c r="E126" s="59">
        <f t="shared" si="39"/>
        <v>0</v>
      </c>
      <c r="F126" s="59">
        <f t="shared" si="39"/>
        <v>0</v>
      </c>
      <c r="G126" s="59">
        <f t="shared" si="39"/>
        <v>0</v>
      </c>
      <c r="H126" s="59">
        <f t="shared" si="39"/>
        <v>0</v>
      </c>
      <c r="I126" s="59">
        <f t="shared" si="39"/>
        <v>0</v>
      </c>
      <c r="J126" s="59">
        <f t="shared" si="39"/>
        <v>0</v>
      </c>
      <c r="K126" s="59">
        <f t="shared" si="39"/>
        <v>0</v>
      </c>
      <c r="L126" s="59">
        <f t="shared" si="39"/>
        <v>0</v>
      </c>
      <c r="M126" s="59">
        <f t="shared" si="39"/>
        <v>0</v>
      </c>
      <c r="N126" s="59">
        <f t="shared" si="39"/>
        <v>0</v>
      </c>
      <c r="P126" s="41">
        <f>+O120/60</f>
        <v>2.7166666666666668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0.7109</v>
      </c>
      <c r="D127" s="84">
        <f>+พย!$M$36</f>
        <v>0</v>
      </c>
      <c r="E127" s="47">
        <f>+ธค!$M$36</f>
        <v>0</v>
      </c>
      <c r="F127" s="84">
        <f>+มค!$M$36</f>
        <v>0</v>
      </c>
      <c r="G127" s="84">
        <f>+กพ!$M$36</f>
        <v>0</v>
      </c>
      <c r="H127" s="47">
        <f>+มีค!$M$36</f>
        <v>0</v>
      </c>
      <c r="I127" s="67">
        <f>+เมย!$M$36</f>
        <v>0</v>
      </c>
      <c r="J127" s="67">
        <f>+พค!$M$36</f>
        <v>0</v>
      </c>
      <c r="K127" s="46">
        <f>+มิย!$M$36</f>
        <v>0</v>
      </c>
      <c r="L127" s="47">
        <f>+กค!$M$36</f>
        <v>0</v>
      </c>
      <c r="M127" s="46">
        <f>+สค!$M$36</f>
        <v>0</v>
      </c>
      <c r="N127" s="46">
        <f>+กย!$M$36</f>
        <v>0</v>
      </c>
      <c r="O127" s="48">
        <f t="shared" si="37"/>
        <v>0</v>
      </c>
      <c r="P127" s="48"/>
      <c r="Q127" s="49">
        <f>+O128/O132</f>
        <v>0.71089999999999998</v>
      </c>
      <c r="R127" s="50" t="s">
        <v>98</v>
      </c>
      <c r="S127" s="51"/>
      <c r="T127" s="138">
        <v>0.6</v>
      </c>
    </row>
    <row r="128" spans="1:20" x14ac:dyDescent="0.2">
      <c r="A128" s="52"/>
      <c r="B128" s="5" t="s">
        <v>99</v>
      </c>
      <c r="C128" s="5">
        <f>+C132*C127</f>
        <v>235.30789999999999</v>
      </c>
      <c r="D128" s="85">
        <f t="shared" ref="D128:N128" si="40">+D132*D127</f>
        <v>0</v>
      </c>
      <c r="E128" s="85">
        <f t="shared" si="40"/>
        <v>0</v>
      </c>
      <c r="F128" s="85">
        <f t="shared" si="40"/>
        <v>0</v>
      </c>
      <c r="G128" s="85">
        <f t="shared" si="40"/>
        <v>0</v>
      </c>
      <c r="H128" s="85">
        <f t="shared" si="40"/>
        <v>0</v>
      </c>
      <c r="I128" s="24">
        <f t="shared" si="40"/>
        <v>0</v>
      </c>
      <c r="J128" s="5">
        <f t="shared" si="40"/>
        <v>0</v>
      </c>
      <c r="K128" s="5">
        <f t="shared" si="40"/>
        <v>0</v>
      </c>
      <c r="L128" s="5">
        <f t="shared" si="40"/>
        <v>0</v>
      </c>
      <c r="M128" s="5">
        <f t="shared" si="40"/>
        <v>0</v>
      </c>
      <c r="N128" s="5">
        <f t="shared" si="40"/>
        <v>0</v>
      </c>
      <c r="O128" s="8">
        <f t="shared" si="37"/>
        <v>235.30789999999999</v>
      </c>
      <c r="P128" s="8"/>
      <c r="Q128" s="53"/>
      <c r="R128" s="54"/>
      <c r="S128" s="55"/>
      <c r="T128" s="139"/>
    </row>
    <row r="129" spans="1:20" x14ac:dyDescent="0.2">
      <c r="A129" s="52"/>
      <c r="B129" s="5" t="s">
        <v>100</v>
      </c>
      <c r="C129" s="5" t="str">
        <f>+ตค!$M$37</f>
        <v>0.7053</v>
      </c>
      <c r="D129" s="85">
        <f>+พย!$M$37</f>
        <v>0</v>
      </c>
      <c r="E129" s="31">
        <f>+ธค!$M$37</f>
        <v>0</v>
      </c>
      <c r="F129" s="85">
        <f>+มค!$M$37</f>
        <v>0</v>
      </c>
      <c r="G129" s="85">
        <f>+กพ!$M$37</f>
        <v>0</v>
      </c>
      <c r="H129" s="31">
        <f>+มีค!$M$37</f>
        <v>0</v>
      </c>
      <c r="I129" s="24">
        <f>+เมย!$M$37</f>
        <v>0</v>
      </c>
      <c r="J129" s="24">
        <f>+พค!$M$37</f>
        <v>0</v>
      </c>
      <c r="K129" s="5">
        <f>+มิย!$M$37</f>
        <v>0</v>
      </c>
      <c r="L129" s="31">
        <f>+กค!$M$37</f>
        <v>0</v>
      </c>
      <c r="M129" s="5">
        <f>+สค!$M$37</f>
        <v>0</v>
      </c>
      <c r="N129" s="5">
        <f>+กย!$M$37</f>
        <v>0</v>
      </c>
      <c r="O129" s="8">
        <f t="shared" si="37"/>
        <v>0</v>
      </c>
      <c r="P129" s="8"/>
      <c r="Q129" s="56">
        <f>+O130/O132</f>
        <v>0.70530000000000004</v>
      </c>
      <c r="R129" s="9" t="s">
        <v>100</v>
      </c>
      <c r="S129" s="55"/>
      <c r="T129" s="139"/>
    </row>
    <row r="130" spans="1:20" x14ac:dyDescent="0.2">
      <c r="A130" s="52"/>
      <c r="B130" s="5" t="s">
        <v>101</v>
      </c>
      <c r="C130" s="5">
        <f>+C132*C129</f>
        <v>233.45430000000002</v>
      </c>
      <c r="D130" s="5">
        <f t="shared" ref="D130:N130" si="41">+D132*D129</f>
        <v>0</v>
      </c>
      <c r="E130" s="5">
        <f t="shared" si="41"/>
        <v>0</v>
      </c>
      <c r="F130" s="5">
        <f t="shared" si="41"/>
        <v>0</v>
      </c>
      <c r="G130" s="5">
        <f t="shared" si="41"/>
        <v>0</v>
      </c>
      <c r="H130" s="5">
        <f t="shared" si="41"/>
        <v>0</v>
      </c>
      <c r="I130" s="5">
        <f t="shared" si="41"/>
        <v>0</v>
      </c>
      <c r="J130" s="5">
        <f t="shared" si="41"/>
        <v>0</v>
      </c>
      <c r="K130" s="5">
        <f t="shared" si="41"/>
        <v>0</v>
      </c>
      <c r="L130" s="5">
        <f t="shared" si="41"/>
        <v>0</v>
      </c>
      <c r="M130" s="5">
        <f t="shared" si="41"/>
        <v>0</v>
      </c>
      <c r="N130" s="5">
        <f t="shared" si="41"/>
        <v>0</v>
      </c>
      <c r="O130" s="8">
        <f t="shared" si="37"/>
        <v>233.45430000000002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37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331</v>
      </c>
      <c r="D132" s="11">
        <f>+พย!$M$4</f>
        <v>0</v>
      </c>
      <c r="E132" s="11">
        <f>+ธค!$M$4</f>
        <v>0</v>
      </c>
      <c r="F132" s="11">
        <f>+มค!$M$4</f>
        <v>0</v>
      </c>
      <c r="G132" s="11">
        <f>+กพ!$M$4</f>
        <v>0</v>
      </c>
      <c r="H132" s="11">
        <f>+มีค!$M$4</f>
        <v>0</v>
      </c>
      <c r="I132" s="11">
        <f>+เมย!$M$4</f>
        <v>0</v>
      </c>
      <c r="J132" s="11">
        <f>+พค!$M$4</f>
        <v>0</v>
      </c>
      <c r="K132" s="11">
        <f>+มิย!$M$4</f>
        <v>0</v>
      </c>
      <c r="L132" s="11">
        <f>+กค!$M$4</f>
        <v>0</v>
      </c>
      <c r="M132" s="11">
        <f>+สค!$M$4</f>
        <v>0</v>
      </c>
      <c r="N132" s="11">
        <f>+กย!$M$4</f>
        <v>0</v>
      </c>
      <c r="O132" s="12">
        <f t="shared" si="37"/>
        <v>331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37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1028</v>
      </c>
      <c r="D134" s="36">
        <f>+พย!M8</f>
        <v>0</v>
      </c>
      <c r="E134" s="36">
        <f>+ธค!M8</f>
        <v>0</v>
      </c>
      <c r="F134" s="36">
        <f>+มค!M8</f>
        <v>0</v>
      </c>
      <c r="G134" s="36">
        <f>+กพ!M8</f>
        <v>0</v>
      </c>
      <c r="H134" s="36">
        <f>+มีค!M8</f>
        <v>0</v>
      </c>
      <c r="I134" s="36">
        <f>+เมย!M8</f>
        <v>0</v>
      </c>
      <c r="J134" s="36">
        <f>+พค!M8</f>
        <v>0</v>
      </c>
      <c r="K134" s="36">
        <f>+มิย!M8</f>
        <v>0</v>
      </c>
      <c r="L134" s="36">
        <f>+กค!M8</f>
        <v>0</v>
      </c>
      <c r="M134" s="36">
        <f>+สค!M8</f>
        <v>0</v>
      </c>
      <c r="N134" s="36">
        <f>+กย!M8</f>
        <v>0</v>
      </c>
      <c r="O134" s="36">
        <f>SUM(C134:N134)</f>
        <v>1028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35" t="s">
        <v>154</v>
      </c>
      <c r="B135" s="37" t="s">
        <v>105</v>
      </c>
      <c r="C135" s="38" t="str">
        <f>+ตค!$M$46</f>
        <v>54.09</v>
      </c>
      <c r="D135" s="38">
        <f>+พย!$M$46</f>
        <v>0</v>
      </c>
      <c r="E135" s="38">
        <f>+ธค!$M$46</f>
        <v>0</v>
      </c>
      <c r="F135" s="38">
        <f>+มค!$M$46</f>
        <v>0</v>
      </c>
      <c r="G135" s="38">
        <f>+กพ!$M$46</f>
        <v>0</v>
      </c>
      <c r="H135" s="38">
        <f>+มีค!$M$46</f>
        <v>0</v>
      </c>
      <c r="I135" s="38">
        <f>+เมย!$M$46</f>
        <v>0</v>
      </c>
      <c r="J135" s="38">
        <f>+พค!$M$46</f>
        <v>0</v>
      </c>
      <c r="K135" s="38">
        <f>+มิย!$M$46</f>
        <v>0</v>
      </c>
      <c r="L135" s="38">
        <f>+กค!$M$46</f>
        <v>0</v>
      </c>
      <c r="M135" s="38">
        <f>+สค!$M$46</f>
        <v>0</v>
      </c>
      <c r="N135" s="38">
        <f>+กย!$M$46</f>
        <v>0</v>
      </c>
      <c r="P135" s="76">
        <f>+(O134*100)/(60*$Q$13)</f>
        <v>55.268817204301072</v>
      </c>
      <c r="Q135" s="15"/>
      <c r="R135" s="13" t="s">
        <v>105</v>
      </c>
      <c r="S135" s="55"/>
      <c r="T135" s="57"/>
    </row>
    <row r="136" spans="1:20" x14ac:dyDescent="0.2">
      <c r="A136" s="135"/>
      <c r="B136" s="37" t="s">
        <v>106</v>
      </c>
      <c r="C136" s="38" t="str">
        <f>+ตค!$M$47</f>
        <v>5.37</v>
      </c>
      <c r="D136" s="38">
        <f>+พย!$M$47</f>
        <v>0</v>
      </c>
      <c r="E136" s="38">
        <f>+ธค!$M$47</f>
        <v>0</v>
      </c>
      <c r="F136" s="38">
        <f>+มค!$M$47</f>
        <v>0</v>
      </c>
      <c r="G136" s="38">
        <f>+กพ!$M$47</f>
        <v>0</v>
      </c>
      <c r="H136" s="38">
        <f>+มีค!$M$47</f>
        <v>0</v>
      </c>
      <c r="I136" s="38">
        <f>+เมย!$M$47</f>
        <v>0</v>
      </c>
      <c r="J136" s="38">
        <f>+พค!$M$47</f>
        <v>0</v>
      </c>
      <c r="K136" s="38">
        <f>+มิย!$M$47</f>
        <v>0</v>
      </c>
      <c r="L136" s="38">
        <f>+กค!$M$47</f>
        <v>0</v>
      </c>
      <c r="M136" s="38">
        <f>+สค!$M$47</f>
        <v>0</v>
      </c>
      <c r="N136" s="38">
        <f>+กย!$M$47</f>
        <v>0</v>
      </c>
      <c r="P136" s="76">
        <f>+O132/60</f>
        <v>5.5166666666666666</v>
      </c>
      <c r="Q136" s="15"/>
      <c r="R136" s="14" t="s">
        <v>106</v>
      </c>
      <c r="S136" s="55"/>
      <c r="T136" s="57"/>
    </row>
    <row r="137" spans="1:20" x14ac:dyDescent="0.2">
      <c r="A137" s="136" t="s">
        <v>119</v>
      </c>
      <c r="B137" s="39" t="s">
        <v>105</v>
      </c>
      <c r="C137" s="40">
        <f>+(C134*100)/(60*31)</f>
        <v>55.268817204301072</v>
      </c>
      <c r="D137" s="40">
        <f>+(D134*100)/(60*31)</f>
        <v>0</v>
      </c>
      <c r="E137" s="40">
        <f>+(E134*100)/(60*31)</f>
        <v>0</v>
      </c>
      <c r="F137" s="40">
        <f t="shared" ref="F137" si="42">+(F134*100)/(60*31)</f>
        <v>0</v>
      </c>
      <c r="G137" s="40">
        <f>+(G134*100)/(60*28)</f>
        <v>0</v>
      </c>
      <c r="H137" s="40">
        <f>+(H134*100)/(60*31)</f>
        <v>0</v>
      </c>
      <c r="I137" s="40">
        <f>+(I134*100)/(60*30)</f>
        <v>0</v>
      </c>
      <c r="J137" s="40">
        <f>+(J134*100)/(60*31)</f>
        <v>0</v>
      </c>
      <c r="K137" s="40">
        <f>+(K134*100)/(60*30)</f>
        <v>0</v>
      </c>
      <c r="L137" s="40">
        <f>+(L134*100)/(60*31)</f>
        <v>0</v>
      </c>
      <c r="M137" s="40">
        <f>+(M134*100)/(60*31)</f>
        <v>0</v>
      </c>
      <c r="N137" s="40">
        <f t="shared" ref="N137" si="43">+(N134*100)/(60*28)</f>
        <v>0</v>
      </c>
      <c r="P137" s="41">
        <f>+(O134*100)/(60*$Q$13)</f>
        <v>55.268817204301072</v>
      </c>
      <c r="Q137" s="68"/>
      <c r="R137" s="14"/>
      <c r="S137" s="55"/>
      <c r="T137" s="57"/>
    </row>
    <row r="138" spans="1:20" ht="15" thickBot="1" x14ac:dyDescent="0.25">
      <c r="A138" s="137"/>
      <c r="B138" s="58" t="s">
        <v>106</v>
      </c>
      <c r="C138" s="59">
        <f>+C132/60</f>
        <v>5.5166666666666666</v>
      </c>
      <c r="D138" s="59">
        <f>+D132/60</f>
        <v>0</v>
      </c>
      <c r="E138" s="59">
        <f>+E132/60</f>
        <v>0</v>
      </c>
      <c r="F138" s="59">
        <f t="shared" ref="F138:G138" si="44">+F132/60</f>
        <v>0</v>
      </c>
      <c r="G138" s="59">
        <f t="shared" si="44"/>
        <v>0</v>
      </c>
      <c r="H138" s="59">
        <f t="shared" ref="H138:I138" si="45">+H132/60</f>
        <v>0</v>
      </c>
      <c r="I138" s="59">
        <f t="shared" si="45"/>
        <v>0</v>
      </c>
      <c r="J138" s="59">
        <f t="shared" ref="J138:N138" si="46">+J132/60</f>
        <v>0</v>
      </c>
      <c r="K138" s="59">
        <f t="shared" si="46"/>
        <v>0</v>
      </c>
      <c r="L138" s="59">
        <f t="shared" si="46"/>
        <v>0</v>
      </c>
      <c r="M138" s="59">
        <f t="shared" si="46"/>
        <v>0</v>
      </c>
      <c r="N138" s="59">
        <f t="shared" si="46"/>
        <v>0</v>
      </c>
      <c r="P138" s="41">
        <f>+O132/60</f>
        <v>5.5166666666666666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5" t="str">
        <f>+ตค!$N$36</f>
        <v>0.8146</v>
      </c>
      <c r="D139" s="125">
        <f>+พย!$N$36</f>
        <v>0</v>
      </c>
      <c r="E139" s="47">
        <f>+ธค!$N$36</f>
        <v>0</v>
      </c>
      <c r="F139" s="67">
        <f>+มค!$N$36</f>
        <v>0</v>
      </c>
      <c r="G139" s="67">
        <f>+กพ!$N$36</f>
        <v>0</v>
      </c>
      <c r="H139" s="47">
        <f>+มีค!$N$36</f>
        <v>0</v>
      </c>
      <c r="I139" s="67">
        <f>+เมย!$N$36</f>
        <v>0</v>
      </c>
      <c r="J139" s="47">
        <f>+พค!$N$36</f>
        <v>0</v>
      </c>
      <c r="K139" s="47">
        <f>+มิย!$N$36</f>
        <v>0</v>
      </c>
      <c r="L139" s="47">
        <f>+กค!$N$36</f>
        <v>0</v>
      </c>
      <c r="M139" s="67">
        <f>+สค!$N$36</f>
        <v>0</v>
      </c>
      <c r="N139" s="67">
        <f>+กย!$N$36</f>
        <v>0</v>
      </c>
      <c r="O139" s="48">
        <f t="shared" si="37"/>
        <v>0</v>
      </c>
      <c r="P139" s="48"/>
      <c r="Q139" s="49">
        <f>+O140/O144</f>
        <v>0.81459999999999999</v>
      </c>
      <c r="R139" s="50" t="s">
        <v>98</v>
      </c>
      <c r="S139" s="51"/>
      <c r="T139" s="138">
        <v>0.6</v>
      </c>
    </row>
    <row r="140" spans="1:20" x14ac:dyDescent="0.2">
      <c r="A140" s="52"/>
      <c r="B140" s="5" t="s">
        <v>99</v>
      </c>
      <c r="C140" s="5">
        <f>+C144*C139</f>
        <v>35.842399999999998</v>
      </c>
      <c r="D140" s="85">
        <f t="shared" ref="D140:N140" si="47">+D144*D139</f>
        <v>0</v>
      </c>
      <c r="E140" s="85">
        <f t="shared" si="47"/>
        <v>0</v>
      </c>
      <c r="F140" s="24">
        <f t="shared" si="47"/>
        <v>0</v>
      </c>
      <c r="G140" s="24">
        <f t="shared" si="47"/>
        <v>0</v>
      </c>
      <c r="H140" s="24">
        <f t="shared" si="47"/>
        <v>0</v>
      </c>
      <c r="I140" s="24">
        <f t="shared" si="47"/>
        <v>0</v>
      </c>
      <c r="J140" s="24">
        <f t="shared" si="47"/>
        <v>0</v>
      </c>
      <c r="K140" s="24">
        <f t="shared" si="47"/>
        <v>0</v>
      </c>
      <c r="L140" s="24">
        <f t="shared" si="47"/>
        <v>0</v>
      </c>
      <c r="M140" s="24">
        <f t="shared" si="47"/>
        <v>0</v>
      </c>
      <c r="N140" s="24">
        <f t="shared" si="47"/>
        <v>0</v>
      </c>
      <c r="O140" s="8">
        <f>SUM(C140:N140)</f>
        <v>35.842399999999998</v>
      </c>
      <c r="P140" s="8"/>
      <c r="Q140" s="53"/>
      <c r="R140" s="54"/>
      <c r="S140" s="55"/>
      <c r="T140" s="139"/>
    </row>
    <row r="141" spans="1:20" x14ac:dyDescent="0.2">
      <c r="A141" s="52"/>
      <c r="B141" s="5" t="s">
        <v>100</v>
      </c>
      <c r="C141" s="126" t="str">
        <f>+ตค!$N$37</f>
        <v>0.7990</v>
      </c>
      <c r="D141" s="126">
        <f>+พย!$N$37</f>
        <v>0</v>
      </c>
      <c r="E141" s="31">
        <f>+ธค!$N$37</f>
        <v>0</v>
      </c>
      <c r="F141" s="24">
        <f>+มค!$N$37</f>
        <v>0</v>
      </c>
      <c r="G141" s="24">
        <f>+กพ!$N$37</f>
        <v>0</v>
      </c>
      <c r="H141" s="31">
        <f>+มีค!$N$37</f>
        <v>0</v>
      </c>
      <c r="I141" s="24">
        <f>+เมย!$N$37</f>
        <v>0</v>
      </c>
      <c r="J141" s="31">
        <f>+พค!$N$37</f>
        <v>0</v>
      </c>
      <c r="K141" s="31">
        <f>+มิย!$N$37</f>
        <v>0</v>
      </c>
      <c r="L141" s="31">
        <f>+กค!$N$37</f>
        <v>0</v>
      </c>
      <c r="M141" s="24">
        <f>+สค!$N$37</f>
        <v>0</v>
      </c>
      <c r="N141" s="24">
        <f>+กย!$N$37</f>
        <v>0</v>
      </c>
      <c r="O141" s="8">
        <f t="shared" si="37"/>
        <v>0</v>
      </c>
      <c r="P141" s="8"/>
      <c r="Q141" s="56">
        <f>+O142/O144</f>
        <v>0.79899999999999993</v>
      </c>
      <c r="R141" s="9" t="s">
        <v>100</v>
      </c>
      <c r="S141" s="55"/>
      <c r="T141" s="139"/>
    </row>
    <row r="142" spans="1:20" x14ac:dyDescent="0.2">
      <c r="A142" s="52"/>
      <c r="B142" s="5" t="s">
        <v>101</v>
      </c>
      <c r="C142" s="5">
        <f>+C144*C141</f>
        <v>35.155999999999999</v>
      </c>
      <c r="D142" s="5">
        <f t="shared" ref="D142:N142" si="48">+D144*D141</f>
        <v>0</v>
      </c>
      <c r="E142" s="5">
        <f t="shared" si="48"/>
        <v>0</v>
      </c>
      <c r="F142" s="5">
        <f t="shared" si="48"/>
        <v>0</v>
      </c>
      <c r="G142" s="5">
        <f t="shared" si="48"/>
        <v>0</v>
      </c>
      <c r="H142" s="5">
        <f t="shared" si="48"/>
        <v>0</v>
      </c>
      <c r="I142" s="5">
        <f t="shared" si="48"/>
        <v>0</v>
      </c>
      <c r="J142" s="5">
        <f t="shared" si="48"/>
        <v>0</v>
      </c>
      <c r="K142" s="5">
        <f t="shared" si="48"/>
        <v>0</v>
      </c>
      <c r="L142" s="5">
        <f t="shared" si="48"/>
        <v>0</v>
      </c>
      <c r="M142" s="5">
        <f t="shared" si="48"/>
        <v>0</v>
      </c>
      <c r="N142" s="5">
        <f t="shared" si="48"/>
        <v>0</v>
      </c>
      <c r="O142" s="8">
        <f t="shared" si="37"/>
        <v>35.155999999999999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37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44</v>
      </c>
      <c r="D144" s="11">
        <f>+พย!$N$4</f>
        <v>0</v>
      </c>
      <c r="E144" s="11">
        <f>+ธค!$N$4</f>
        <v>0</v>
      </c>
      <c r="F144" s="11">
        <f>+มค!$N$4</f>
        <v>0</v>
      </c>
      <c r="G144" s="11">
        <f>+กพ!$N$4</f>
        <v>0</v>
      </c>
      <c r="H144" s="11">
        <f>+มีค!$N$4</f>
        <v>0</v>
      </c>
      <c r="I144" s="11">
        <f>+เมย!$N$4</f>
        <v>0</v>
      </c>
      <c r="J144" s="11">
        <f>+พค!$N$4</f>
        <v>0</v>
      </c>
      <c r="K144" s="11">
        <f>+มิย!$N$4</f>
        <v>0</v>
      </c>
      <c r="L144" s="11">
        <f>+กค!$N$4</f>
        <v>0</v>
      </c>
      <c r="M144" s="11">
        <f>+สค!$N$4</f>
        <v>0</v>
      </c>
      <c r="N144" s="11">
        <f>+กย!$N$4</f>
        <v>0</v>
      </c>
      <c r="O144" s="12">
        <f t="shared" si="37"/>
        <v>44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1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37"/>
        <v>1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124</v>
      </c>
      <c r="D146" s="36">
        <f>+พย!N8</f>
        <v>0</v>
      </c>
      <c r="E146" s="36">
        <f>+ธค!N8</f>
        <v>0</v>
      </c>
      <c r="F146" s="36">
        <f>+มค!N8</f>
        <v>0</v>
      </c>
      <c r="G146" s="36">
        <f>+กพ!N8</f>
        <v>0</v>
      </c>
      <c r="H146" s="36">
        <f>+มีค!N8</f>
        <v>0</v>
      </c>
      <c r="I146" s="36">
        <f>+เมย!N8</f>
        <v>0</v>
      </c>
      <c r="J146" s="36">
        <f>+พค!N8</f>
        <v>0</v>
      </c>
      <c r="K146" s="36">
        <f>+มิย!N8</f>
        <v>0</v>
      </c>
      <c r="L146" s="36">
        <f>+กค!N8</f>
        <v>0</v>
      </c>
      <c r="M146" s="36">
        <f>+สค!N8</f>
        <v>0</v>
      </c>
      <c r="N146" s="36">
        <f>+กย!N8</f>
        <v>0</v>
      </c>
      <c r="O146" s="36">
        <f>SUM(C146:N146)</f>
        <v>124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35" t="s">
        <v>121</v>
      </c>
      <c r="B147" s="37" t="s">
        <v>105</v>
      </c>
      <c r="C147" s="38" t="str">
        <f>+ตค!$N$46</f>
        <v>41.33</v>
      </c>
      <c r="D147" s="38">
        <f>+พย!$N$46</f>
        <v>0</v>
      </c>
      <c r="E147" s="38">
        <f>+ธค!$N$46</f>
        <v>0</v>
      </c>
      <c r="F147" s="38">
        <f>+มค!$N$46</f>
        <v>0</v>
      </c>
      <c r="G147" s="38">
        <f>+กพ!$N$46</f>
        <v>0</v>
      </c>
      <c r="H147" s="38">
        <f>+มีค!$N$46</f>
        <v>0</v>
      </c>
      <c r="I147" s="38">
        <f>+เมย!$N$46</f>
        <v>0</v>
      </c>
      <c r="J147" s="38">
        <f>+พค!$N$46</f>
        <v>0</v>
      </c>
      <c r="K147" s="38">
        <f>+มิย!$N$46</f>
        <v>0</v>
      </c>
      <c r="L147" s="38">
        <f>+กค!$N$46</f>
        <v>0</v>
      </c>
      <c r="M147" s="38">
        <f>+สค!$N$46</f>
        <v>0</v>
      </c>
      <c r="N147" s="38">
        <f>+กย!$N$46</f>
        <v>0</v>
      </c>
      <c r="P147" s="76">
        <f>+(O146*100)/(10*$Q$13)</f>
        <v>40</v>
      </c>
      <c r="Q147" s="15"/>
      <c r="R147" s="13" t="s">
        <v>105</v>
      </c>
      <c r="S147" s="55"/>
      <c r="T147" s="57"/>
    </row>
    <row r="148" spans="1:20" ht="15" thickBot="1" x14ac:dyDescent="0.25">
      <c r="A148" s="135"/>
      <c r="B148" s="37" t="s">
        <v>106</v>
      </c>
      <c r="C148" s="38" t="str">
        <f>+ตค!$N$47</f>
        <v>4.30</v>
      </c>
      <c r="D148" s="38">
        <f>+พย!$N$47</f>
        <v>0</v>
      </c>
      <c r="E148" s="38">
        <f>+ธค!$N$47</f>
        <v>0</v>
      </c>
      <c r="F148" s="38">
        <f>+มค!$N$47</f>
        <v>0</v>
      </c>
      <c r="G148" s="38">
        <f>+กพ!$N$47</f>
        <v>0</v>
      </c>
      <c r="H148" s="38">
        <f>+มีค!$N$47</f>
        <v>0</v>
      </c>
      <c r="I148" s="38">
        <f>+เมย!$N$47</f>
        <v>0</v>
      </c>
      <c r="J148" s="38">
        <f>+พค!$N$47</f>
        <v>0</v>
      </c>
      <c r="K148" s="38">
        <f>+มิย!$N$47</f>
        <v>0</v>
      </c>
      <c r="L148" s="38">
        <f>+กค!$N$47</f>
        <v>0</v>
      </c>
      <c r="M148" s="38">
        <f>+สค!$N$47</f>
        <v>0</v>
      </c>
      <c r="N148" s="38">
        <f>+กย!$N$47</f>
        <v>0</v>
      </c>
      <c r="P148" s="76">
        <f>+O144/10</f>
        <v>4.4000000000000004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0.6817</v>
      </c>
      <c r="D149" s="67">
        <f>+พย!$O$36</f>
        <v>0</v>
      </c>
      <c r="E149" s="67">
        <f>+ธค!$O$36</f>
        <v>0</v>
      </c>
      <c r="F149" s="67">
        <f>+มค!$O$36</f>
        <v>0</v>
      </c>
      <c r="G149" s="67">
        <f>+กพ!$O$36</f>
        <v>0</v>
      </c>
      <c r="H149" s="67">
        <f>+มีค!$O$36</f>
        <v>0</v>
      </c>
      <c r="I149" s="84">
        <f>+เมย!$O$36</f>
        <v>0</v>
      </c>
      <c r="J149" s="84">
        <f>+พค!$O$36</f>
        <v>0</v>
      </c>
      <c r="K149" s="84">
        <f>+มิย!$O$36</f>
        <v>0</v>
      </c>
      <c r="L149" s="84">
        <f>+กค!$O$36</f>
        <v>0</v>
      </c>
      <c r="M149" s="84">
        <f>+สค!$O$36</f>
        <v>0</v>
      </c>
      <c r="N149" s="84">
        <f>+กย!$O$36</f>
        <v>0</v>
      </c>
      <c r="O149" s="48">
        <f t="shared" si="37"/>
        <v>0</v>
      </c>
      <c r="P149" s="48"/>
      <c r="Q149" s="49">
        <f>+O150/O154</f>
        <v>0.68169999999999986</v>
      </c>
      <c r="R149" s="50" t="s">
        <v>98</v>
      </c>
      <c r="S149" s="51"/>
      <c r="T149" s="138">
        <v>0.6</v>
      </c>
    </row>
    <row r="150" spans="1:20" x14ac:dyDescent="0.2">
      <c r="A150" s="52"/>
      <c r="B150" s="5" t="s">
        <v>99</v>
      </c>
      <c r="C150" s="24">
        <f>+C154*C149</f>
        <v>130.88639999999998</v>
      </c>
      <c r="D150" s="24">
        <f t="shared" ref="D150:N150" si="49">+D154*D149</f>
        <v>0</v>
      </c>
      <c r="E150" s="24">
        <f t="shared" si="49"/>
        <v>0</v>
      </c>
      <c r="F150" s="24">
        <f t="shared" si="49"/>
        <v>0</v>
      </c>
      <c r="G150" s="24">
        <f t="shared" si="49"/>
        <v>0</v>
      </c>
      <c r="H150" s="24">
        <f t="shared" si="49"/>
        <v>0</v>
      </c>
      <c r="I150" s="85">
        <f t="shared" si="49"/>
        <v>0</v>
      </c>
      <c r="J150" s="85">
        <f t="shared" si="49"/>
        <v>0</v>
      </c>
      <c r="K150" s="85">
        <f t="shared" si="49"/>
        <v>0</v>
      </c>
      <c r="L150" s="85">
        <f t="shared" si="49"/>
        <v>0</v>
      </c>
      <c r="M150" s="85">
        <f t="shared" si="49"/>
        <v>0</v>
      </c>
      <c r="N150" s="85">
        <f t="shared" si="49"/>
        <v>0</v>
      </c>
      <c r="O150" s="8">
        <f t="shared" si="37"/>
        <v>130.88639999999998</v>
      </c>
      <c r="P150" s="8"/>
      <c r="Q150" s="53"/>
      <c r="R150" s="54"/>
      <c r="S150" s="55"/>
      <c r="T150" s="139"/>
    </row>
    <row r="151" spans="1:20" x14ac:dyDescent="0.2">
      <c r="A151" s="52"/>
      <c r="B151" s="5" t="s">
        <v>100</v>
      </c>
      <c r="C151" s="24" t="str">
        <f>+ตค!$O$37</f>
        <v>0.6777</v>
      </c>
      <c r="D151" s="24">
        <f>+พย!$O$37</f>
        <v>0</v>
      </c>
      <c r="E151" s="24">
        <f>+ธค!$O$37</f>
        <v>0</v>
      </c>
      <c r="F151" s="24">
        <f>+มค!$O$37</f>
        <v>0</v>
      </c>
      <c r="G151" s="24">
        <f>+กพ!$O$37</f>
        <v>0</v>
      </c>
      <c r="H151" s="24">
        <f>+มีค!$O$37</f>
        <v>0</v>
      </c>
      <c r="I151" s="85">
        <f>+เมย!$O$37</f>
        <v>0</v>
      </c>
      <c r="J151" s="85">
        <f>+พค!$O$37</f>
        <v>0</v>
      </c>
      <c r="K151" s="85">
        <f>+มิย!$O$37</f>
        <v>0</v>
      </c>
      <c r="L151" s="85">
        <f>+กค!$O$37</f>
        <v>0</v>
      </c>
      <c r="M151" s="85">
        <f>+สค!$O$37</f>
        <v>0</v>
      </c>
      <c r="N151" s="85">
        <f>+กย!$O$37</f>
        <v>0</v>
      </c>
      <c r="O151" s="8">
        <f t="shared" si="37"/>
        <v>0</v>
      </c>
      <c r="P151" s="8"/>
      <c r="Q151" s="56">
        <f>+O152/O154</f>
        <v>0.67770000000000008</v>
      </c>
      <c r="R151" s="9" t="s">
        <v>100</v>
      </c>
      <c r="S151" s="55"/>
      <c r="T151" s="139"/>
    </row>
    <row r="152" spans="1:20" x14ac:dyDescent="0.2">
      <c r="A152" s="52"/>
      <c r="B152" s="5" t="s">
        <v>101</v>
      </c>
      <c r="C152" s="5">
        <f>+C154*C151</f>
        <v>130.11840000000001</v>
      </c>
      <c r="D152" s="5">
        <f t="shared" ref="D152:N152" si="50">+D154*D151</f>
        <v>0</v>
      </c>
      <c r="E152" s="5">
        <f t="shared" si="50"/>
        <v>0</v>
      </c>
      <c r="F152" s="5">
        <f t="shared" si="50"/>
        <v>0</v>
      </c>
      <c r="G152" s="5">
        <f t="shared" si="50"/>
        <v>0</v>
      </c>
      <c r="H152" s="5">
        <f t="shared" si="50"/>
        <v>0</v>
      </c>
      <c r="I152" s="5">
        <f t="shared" si="50"/>
        <v>0</v>
      </c>
      <c r="J152" s="5">
        <f t="shared" si="50"/>
        <v>0</v>
      </c>
      <c r="K152" s="5">
        <f t="shared" si="50"/>
        <v>0</v>
      </c>
      <c r="L152" s="5">
        <f t="shared" si="50"/>
        <v>0</v>
      </c>
      <c r="M152" s="5">
        <f t="shared" si="50"/>
        <v>0</v>
      </c>
      <c r="N152" s="5">
        <f t="shared" si="50"/>
        <v>0</v>
      </c>
      <c r="O152" s="8">
        <f t="shared" si="37"/>
        <v>130.11840000000001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37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192</v>
      </c>
      <c r="D154" s="11">
        <f>+พย!$O$4</f>
        <v>0</v>
      </c>
      <c r="E154" s="11">
        <f>+ธค!$O$4</f>
        <v>0</v>
      </c>
      <c r="F154" s="11">
        <f>+มค!$O$4</f>
        <v>0</v>
      </c>
      <c r="G154" s="11">
        <f>+กพ!$O$4</f>
        <v>0</v>
      </c>
      <c r="H154" s="11">
        <f>+มีค!$O$4</f>
        <v>0</v>
      </c>
      <c r="I154" s="11">
        <f>+เมย!$O$4</f>
        <v>0</v>
      </c>
      <c r="J154" s="11">
        <f>+พค!$O$4</f>
        <v>0</v>
      </c>
      <c r="K154" s="11">
        <f>+มิย!$O$4</f>
        <v>0</v>
      </c>
      <c r="L154" s="11">
        <f>+กค!$O$4</f>
        <v>0</v>
      </c>
      <c r="M154" s="11">
        <f>+สค!$O$4</f>
        <v>0</v>
      </c>
      <c r="N154" s="11">
        <f>+กย!$O$4</f>
        <v>0</v>
      </c>
      <c r="O154" s="12">
        <f t="shared" si="37"/>
        <v>192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1</v>
      </c>
      <c r="D155" s="18">
        <f>+พย!$O$5</f>
        <v>0</v>
      </c>
      <c r="E155" s="18">
        <f>+ธค!$O$5</f>
        <v>0</v>
      </c>
      <c r="F155" s="18">
        <f>+มค!$O$5</f>
        <v>0</v>
      </c>
      <c r="G155" s="18">
        <f>+กพ!$O$5</f>
        <v>0</v>
      </c>
      <c r="H155" s="18">
        <f>+มีค!$O$5</f>
        <v>0</v>
      </c>
      <c r="I155" s="18">
        <f>+เมย!$O$5</f>
        <v>0</v>
      </c>
      <c r="J155" s="18">
        <f>+พค!$O$5</f>
        <v>0</v>
      </c>
      <c r="K155" s="18">
        <f>+มิย!$O$5</f>
        <v>0</v>
      </c>
      <c r="L155" s="18">
        <f>+กค!$O$5</f>
        <v>0</v>
      </c>
      <c r="M155" s="18">
        <f>+สค!$O$5</f>
        <v>0</v>
      </c>
      <c r="N155" s="18">
        <f>+กย!$O$5</f>
        <v>0</v>
      </c>
      <c r="O155" s="17">
        <f t="shared" si="37"/>
        <v>1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673</v>
      </c>
      <c r="D156" s="36">
        <f>+พย!O8</f>
        <v>0</v>
      </c>
      <c r="E156" s="36">
        <f>+ธค!O8</f>
        <v>0</v>
      </c>
      <c r="F156" s="36">
        <f>+มค!O8</f>
        <v>0</v>
      </c>
      <c r="G156" s="36">
        <f>+กพ!O8</f>
        <v>0</v>
      </c>
      <c r="H156" s="36">
        <f>+มีค!O8</f>
        <v>0</v>
      </c>
      <c r="I156" s="36">
        <f>+เมย!O8</f>
        <v>0</v>
      </c>
      <c r="J156" s="36">
        <f>+พค!O8</f>
        <v>0</v>
      </c>
      <c r="K156" s="36">
        <f>+มิย!O8</f>
        <v>0</v>
      </c>
      <c r="L156" s="36">
        <f>+กค!O8</f>
        <v>0</v>
      </c>
      <c r="M156" s="36">
        <f>+สค!O8</f>
        <v>0</v>
      </c>
      <c r="N156" s="36">
        <f>+กย!O8</f>
        <v>0</v>
      </c>
      <c r="O156" s="36">
        <f>SUM(C156:N156)</f>
        <v>673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35" t="s">
        <v>118</v>
      </c>
      <c r="B157" s="37" t="s">
        <v>105</v>
      </c>
      <c r="C157" s="38" t="str">
        <f>+ตค!$O$46</f>
        <v>68.57</v>
      </c>
      <c r="D157" s="38">
        <f>+พย!$O$46</f>
        <v>0</v>
      </c>
      <c r="E157" s="38">
        <f>+ธค!$O$46</f>
        <v>0</v>
      </c>
      <c r="F157" s="38">
        <f>+มค!$O$46</f>
        <v>0</v>
      </c>
      <c r="G157" s="38">
        <f>+กพ!$O$46</f>
        <v>0</v>
      </c>
      <c r="H157" s="38">
        <f>+มีค!$O$46</f>
        <v>0</v>
      </c>
      <c r="I157" s="38">
        <f>+เมย!$O$46</f>
        <v>0</v>
      </c>
      <c r="J157" s="38">
        <f>+พค!$O$46</f>
        <v>0</v>
      </c>
      <c r="K157" s="38">
        <f>+มิย!$O$46</f>
        <v>0</v>
      </c>
      <c r="L157" s="38">
        <f>+กค!$O$46</f>
        <v>0</v>
      </c>
      <c r="M157" s="38">
        <f>+สค!$O$46</f>
        <v>0</v>
      </c>
      <c r="N157" s="38">
        <f>+กย!$O$46</f>
        <v>0</v>
      </c>
      <c r="P157" s="76">
        <f>+(O156*100)/(30*$Q$13)</f>
        <v>72.365591397849457</v>
      </c>
      <c r="Q157" s="15"/>
      <c r="R157" s="13" t="s">
        <v>105</v>
      </c>
      <c r="S157" s="55"/>
      <c r="T157" s="57"/>
    </row>
    <row r="158" spans="1:20" ht="15" thickBot="1" x14ac:dyDescent="0.25">
      <c r="A158" s="135"/>
      <c r="B158" s="37" t="s">
        <v>106</v>
      </c>
      <c r="C158" s="38" t="str">
        <f>+ตค!$O$47</f>
        <v>5.97</v>
      </c>
      <c r="D158" s="38">
        <f>+พย!$O$47</f>
        <v>0</v>
      </c>
      <c r="E158" s="38">
        <f>+ธค!$O$47</f>
        <v>0</v>
      </c>
      <c r="F158" s="38">
        <f>+มค!$O$47</f>
        <v>0</v>
      </c>
      <c r="G158" s="38">
        <f>+กพ!$O$47</f>
        <v>0</v>
      </c>
      <c r="H158" s="38">
        <f>+มีค!$O$47</f>
        <v>0</v>
      </c>
      <c r="I158" s="38">
        <f>+เมย!$O$47</f>
        <v>0</v>
      </c>
      <c r="J158" s="38">
        <f>+พค!$O$47</f>
        <v>0</v>
      </c>
      <c r="K158" s="38">
        <f>+มิย!$O$47</f>
        <v>0</v>
      </c>
      <c r="L158" s="38">
        <f>+กค!$O$47</f>
        <v>0</v>
      </c>
      <c r="M158" s="38">
        <f>+สค!$O$47</f>
        <v>0</v>
      </c>
      <c r="N158" s="38">
        <f>+กย!$O$47</f>
        <v>0</v>
      </c>
      <c r="P158" s="76">
        <f>+O154/30</f>
        <v>6.4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1.0161</v>
      </c>
      <c r="D159" s="46">
        <f>+พย!$P$36</f>
        <v>0</v>
      </c>
      <c r="E159" s="46">
        <f>+ธค!$P$36</f>
        <v>0</v>
      </c>
      <c r="F159" s="46">
        <f>+มค!$P$36</f>
        <v>0</v>
      </c>
      <c r="G159" s="67">
        <f>+กพ!$P$36</f>
        <v>0</v>
      </c>
      <c r="H159" s="46">
        <f>+มีค!$P$36</f>
        <v>0</v>
      </c>
      <c r="I159" s="46">
        <f>+เมย!$P$36</f>
        <v>0</v>
      </c>
      <c r="J159" s="46">
        <f>+พค!$P$36</f>
        <v>0</v>
      </c>
      <c r="K159" s="46">
        <f>+มิย!$P$36</f>
        <v>0</v>
      </c>
      <c r="L159" s="46">
        <f>+กค!$P$36</f>
        <v>0</v>
      </c>
      <c r="M159" s="46">
        <f>+สค!$P$36</f>
        <v>0</v>
      </c>
      <c r="N159" s="84">
        <f>+กย!$P$36</f>
        <v>0</v>
      </c>
      <c r="O159" s="48">
        <f t="shared" si="37"/>
        <v>0</v>
      </c>
      <c r="P159" s="48"/>
      <c r="Q159" s="49">
        <f>+O160/O164</f>
        <v>1.0161</v>
      </c>
      <c r="R159" s="50" t="s">
        <v>98</v>
      </c>
      <c r="S159" s="51"/>
      <c r="T159" s="138">
        <v>0.6</v>
      </c>
    </row>
    <row r="160" spans="1:20" x14ac:dyDescent="0.2">
      <c r="A160" s="52"/>
      <c r="B160" s="5" t="s">
        <v>99</v>
      </c>
      <c r="C160" s="5">
        <f>+C164*C159</f>
        <v>96.529499999999999</v>
      </c>
      <c r="D160" s="5">
        <f t="shared" ref="D160:N160" si="51">+D164*D159</f>
        <v>0</v>
      </c>
      <c r="E160" s="5">
        <f t="shared" si="51"/>
        <v>0</v>
      </c>
      <c r="F160" s="5">
        <f t="shared" si="51"/>
        <v>0</v>
      </c>
      <c r="G160" s="24">
        <f t="shared" si="51"/>
        <v>0</v>
      </c>
      <c r="H160" s="5">
        <f t="shared" si="51"/>
        <v>0</v>
      </c>
      <c r="I160" s="5">
        <f t="shared" si="51"/>
        <v>0</v>
      </c>
      <c r="J160" s="5">
        <f t="shared" si="51"/>
        <v>0</v>
      </c>
      <c r="K160" s="5">
        <f t="shared" si="51"/>
        <v>0</v>
      </c>
      <c r="L160" s="5">
        <f t="shared" si="51"/>
        <v>0</v>
      </c>
      <c r="M160" s="5">
        <f t="shared" si="51"/>
        <v>0</v>
      </c>
      <c r="N160" s="85">
        <f t="shared" si="51"/>
        <v>0</v>
      </c>
      <c r="O160" s="8">
        <f t="shared" si="37"/>
        <v>96.529499999999999</v>
      </c>
      <c r="P160" s="8"/>
      <c r="Q160" s="53"/>
      <c r="R160" s="54"/>
      <c r="S160" s="55"/>
      <c r="T160" s="139"/>
    </row>
    <row r="161" spans="1:20" x14ac:dyDescent="0.2">
      <c r="A161" s="52"/>
      <c r="B161" s="5" t="s">
        <v>100</v>
      </c>
      <c r="C161" s="5" t="str">
        <f>+ตค!$P$37</f>
        <v>1.0153</v>
      </c>
      <c r="D161" s="5">
        <f>+พย!$P$37</f>
        <v>0</v>
      </c>
      <c r="E161" s="5">
        <f>+ธค!$P$37</f>
        <v>0</v>
      </c>
      <c r="F161" s="5">
        <f>+มค!$P$37</f>
        <v>0</v>
      </c>
      <c r="G161" s="24">
        <f>+กพ!$P$37</f>
        <v>0</v>
      </c>
      <c r="H161" s="5">
        <f>+มีค!$P$37</f>
        <v>0</v>
      </c>
      <c r="I161" s="5">
        <f>+เมย!$P$37</f>
        <v>0</v>
      </c>
      <c r="J161" s="5">
        <f>+พค!$P$37</f>
        <v>0</v>
      </c>
      <c r="K161" s="5">
        <f>+มิย!$P$37</f>
        <v>0</v>
      </c>
      <c r="L161" s="5">
        <f>+กค!$P$37</f>
        <v>0</v>
      </c>
      <c r="M161" s="5">
        <f>+สค!$P$37</f>
        <v>0</v>
      </c>
      <c r="N161" s="85">
        <f>+กย!$P$37</f>
        <v>0</v>
      </c>
      <c r="O161" s="8">
        <f t="shared" si="37"/>
        <v>0</v>
      </c>
      <c r="P161" s="8"/>
      <c r="Q161" s="56">
        <f>+O162/O164</f>
        <v>1.0153000000000001</v>
      </c>
      <c r="R161" s="9" t="s">
        <v>100</v>
      </c>
      <c r="S161" s="55"/>
      <c r="T161" s="139"/>
    </row>
    <row r="162" spans="1:20" x14ac:dyDescent="0.2">
      <c r="A162" s="52"/>
      <c r="B162" s="5" t="s">
        <v>101</v>
      </c>
      <c r="C162" s="5">
        <f>+C164*C161</f>
        <v>96.453500000000005</v>
      </c>
      <c r="D162" s="5">
        <f t="shared" ref="D162:N162" si="52">+D164*D161</f>
        <v>0</v>
      </c>
      <c r="E162" s="5">
        <f t="shared" si="52"/>
        <v>0</v>
      </c>
      <c r="F162" s="5">
        <f t="shared" si="52"/>
        <v>0</v>
      </c>
      <c r="G162" s="5">
        <f t="shared" si="52"/>
        <v>0</v>
      </c>
      <c r="H162" s="5">
        <f t="shared" si="52"/>
        <v>0</v>
      </c>
      <c r="I162" s="5">
        <f t="shared" si="52"/>
        <v>0</v>
      </c>
      <c r="J162" s="5">
        <f t="shared" si="52"/>
        <v>0</v>
      </c>
      <c r="K162" s="5">
        <f t="shared" si="52"/>
        <v>0</v>
      </c>
      <c r="L162" s="5">
        <f t="shared" si="52"/>
        <v>0</v>
      </c>
      <c r="M162" s="5">
        <f t="shared" si="52"/>
        <v>0</v>
      </c>
      <c r="N162" s="5">
        <f t="shared" si="52"/>
        <v>0</v>
      </c>
      <c r="O162" s="8">
        <f t="shared" si="37"/>
        <v>96.453500000000005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37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95</v>
      </c>
      <c r="D164" s="11">
        <f>+พย!$P$4</f>
        <v>0</v>
      </c>
      <c r="E164" s="11">
        <f>+ธค!$P$4</f>
        <v>0</v>
      </c>
      <c r="F164" s="11">
        <f>+มค!$P$4</f>
        <v>0</v>
      </c>
      <c r="G164" s="11">
        <f>+กพ!$P$4</f>
        <v>0</v>
      </c>
      <c r="H164" s="11">
        <f>+มีค!$P$4</f>
        <v>0</v>
      </c>
      <c r="I164" s="11">
        <f>+เมย!$P$4</f>
        <v>0</v>
      </c>
      <c r="J164" s="11">
        <f>+พค!$P$4</f>
        <v>0</v>
      </c>
      <c r="K164" s="11">
        <f>+มิย!$P$4</f>
        <v>0</v>
      </c>
      <c r="L164" s="11">
        <f>+กค!$P$4</f>
        <v>0</v>
      </c>
      <c r="M164" s="11">
        <f>+สค!$P$4</f>
        <v>0</v>
      </c>
      <c r="N164" s="11">
        <f>+กย!$P$4</f>
        <v>0</v>
      </c>
      <c r="O164" s="12">
        <f t="shared" si="37"/>
        <v>95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37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408</v>
      </c>
      <c r="D166" s="36">
        <f>+พย!P8</f>
        <v>0</v>
      </c>
      <c r="E166" s="36">
        <f>+ธค!P8</f>
        <v>0</v>
      </c>
      <c r="F166" s="36">
        <f>+มค!P8</f>
        <v>0</v>
      </c>
      <c r="G166" s="36">
        <f>+กพ!P8</f>
        <v>0</v>
      </c>
      <c r="H166" s="36">
        <f>+มีค!P8</f>
        <v>0</v>
      </c>
      <c r="I166" s="36">
        <f>+เมย!P8</f>
        <v>0</v>
      </c>
      <c r="J166" s="36">
        <f>+พค!P8</f>
        <v>0</v>
      </c>
      <c r="K166" s="36">
        <f>+มิย!P8</f>
        <v>0</v>
      </c>
      <c r="L166" s="36">
        <f>+กค!P8</f>
        <v>0</v>
      </c>
      <c r="M166" s="36">
        <f>+สค!P8</f>
        <v>0</v>
      </c>
      <c r="N166" s="36">
        <f>+กย!P8</f>
        <v>0</v>
      </c>
      <c r="O166" s="36">
        <f>SUM(C166:N166)</f>
        <v>408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35" t="s">
        <v>121</v>
      </c>
      <c r="B167" s="37" t="s">
        <v>105</v>
      </c>
      <c r="C167" s="38" t="str">
        <f>+ตค!$P$46</f>
        <v>130.65</v>
      </c>
      <c r="D167" s="38">
        <f>+พย!$P$46</f>
        <v>0</v>
      </c>
      <c r="E167" s="38">
        <f>+ธค!$P$46</f>
        <v>0</v>
      </c>
      <c r="F167" s="38">
        <f>+มค!$P$46</f>
        <v>0</v>
      </c>
      <c r="G167" s="38">
        <f>+กพ!$P$46</f>
        <v>0</v>
      </c>
      <c r="H167" s="38">
        <f>+มีค!$P$46</f>
        <v>0</v>
      </c>
      <c r="I167" s="38">
        <f>+เมย!$P$46</f>
        <v>0</v>
      </c>
      <c r="J167" s="38">
        <f>+พค!$P$46</f>
        <v>0</v>
      </c>
      <c r="K167" s="38">
        <f>+มิย!$P$46</f>
        <v>0</v>
      </c>
      <c r="L167" s="38">
        <f>+กค!$P$46</f>
        <v>0</v>
      </c>
      <c r="M167" s="38">
        <f>+สค!$P$46</f>
        <v>0</v>
      </c>
      <c r="N167" s="38">
        <f>+กย!$P$46</f>
        <v>0</v>
      </c>
      <c r="P167" s="76">
        <f>+(O166*100)/(10*$Q$13)</f>
        <v>131.61290322580646</v>
      </c>
      <c r="Q167" s="15"/>
      <c r="R167" s="13" t="s">
        <v>105</v>
      </c>
      <c r="S167" s="55"/>
      <c r="T167" s="57"/>
    </row>
    <row r="168" spans="1:20" ht="15" thickBot="1" x14ac:dyDescent="0.25">
      <c r="A168" s="135"/>
      <c r="B168" s="37" t="s">
        <v>106</v>
      </c>
      <c r="C168" s="38" t="str">
        <f>+ตค!$P$47</f>
        <v>9.40</v>
      </c>
      <c r="D168" s="38">
        <f>+พย!$P$47</f>
        <v>0</v>
      </c>
      <c r="E168" s="38">
        <f>+ธค!$P$47</f>
        <v>0</v>
      </c>
      <c r="F168" s="38">
        <f>+มค!$P$47</f>
        <v>0</v>
      </c>
      <c r="G168" s="38">
        <f>+กพ!$P$47</f>
        <v>0</v>
      </c>
      <c r="H168" s="38">
        <f>+มีค!$P$47</f>
        <v>0</v>
      </c>
      <c r="I168" s="38">
        <f>+เมย!$P$47</f>
        <v>0</v>
      </c>
      <c r="J168" s="38">
        <f>+พค!$P$47</f>
        <v>0</v>
      </c>
      <c r="K168" s="38">
        <f>+มิย!$P$47</f>
        <v>0</v>
      </c>
      <c r="L168" s="38">
        <f>+กค!$P$47</f>
        <v>0</v>
      </c>
      <c r="M168" s="38">
        <f>+สค!$P$47</f>
        <v>0</v>
      </c>
      <c r="N168" s="38">
        <f>+กย!$P$47</f>
        <v>0</v>
      </c>
      <c r="P168" s="76">
        <f>+O164/10</f>
        <v>9.5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0.7696</v>
      </c>
      <c r="D169" s="87">
        <f>+พย!$Q$36</f>
        <v>0</v>
      </c>
      <c r="E169" s="67">
        <f>+ธค!$Q$36</f>
        <v>0</v>
      </c>
      <c r="F169" s="46">
        <f>+มค!$Q$36</f>
        <v>0</v>
      </c>
      <c r="G169" s="46">
        <f>+กพ!$Q$36</f>
        <v>0</v>
      </c>
      <c r="H169" s="46">
        <f>+มีค!$Q$36</f>
        <v>0</v>
      </c>
      <c r="I169" s="46">
        <f>+เมย!$Q$36</f>
        <v>0</v>
      </c>
      <c r="J169" s="46">
        <f>+พค!$Q$36</f>
        <v>0</v>
      </c>
      <c r="K169" s="46">
        <f>+มิย!$Q$36</f>
        <v>0</v>
      </c>
      <c r="L169" s="46">
        <f>+กค!$Q$36</f>
        <v>0</v>
      </c>
      <c r="M169" s="46">
        <f>+สค!$Q$36</f>
        <v>0</v>
      </c>
      <c r="N169" s="46">
        <f>+กย!$Q$36</f>
        <v>0</v>
      </c>
      <c r="O169" s="48">
        <f t="shared" si="37"/>
        <v>0</v>
      </c>
      <c r="P169" s="48"/>
      <c r="Q169" s="49">
        <f>+O170/O174</f>
        <v>0.76959999999999995</v>
      </c>
      <c r="R169" s="50" t="s">
        <v>98</v>
      </c>
      <c r="S169" s="51"/>
      <c r="T169" s="138">
        <v>0.6</v>
      </c>
    </row>
    <row r="170" spans="1:20" x14ac:dyDescent="0.2">
      <c r="A170" s="52"/>
      <c r="B170" s="5" t="s">
        <v>99</v>
      </c>
      <c r="C170" s="5">
        <f>+C174*C169</f>
        <v>68.494399999999999</v>
      </c>
      <c r="D170" s="5">
        <f t="shared" ref="D170:N170" si="53">+D174*D169</f>
        <v>0</v>
      </c>
      <c r="E170" s="24">
        <f t="shared" si="53"/>
        <v>0</v>
      </c>
      <c r="F170" s="5">
        <f t="shared" si="53"/>
        <v>0</v>
      </c>
      <c r="G170" s="5">
        <f t="shared" si="53"/>
        <v>0</v>
      </c>
      <c r="H170" s="5">
        <f t="shared" si="53"/>
        <v>0</v>
      </c>
      <c r="I170" s="5">
        <f t="shared" si="53"/>
        <v>0</v>
      </c>
      <c r="J170" s="5">
        <f t="shared" si="53"/>
        <v>0</v>
      </c>
      <c r="K170" s="5">
        <f t="shared" si="53"/>
        <v>0</v>
      </c>
      <c r="L170" s="5">
        <f t="shared" si="53"/>
        <v>0</v>
      </c>
      <c r="M170" s="5">
        <f t="shared" si="53"/>
        <v>0</v>
      </c>
      <c r="N170" s="5">
        <f t="shared" si="53"/>
        <v>0</v>
      </c>
      <c r="O170" s="8">
        <f t="shared" si="37"/>
        <v>68.494399999999999</v>
      </c>
      <c r="P170" s="8"/>
      <c r="Q170" s="53"/>
      <c r="R170" s="54"/>
      <c r="S170" s="55"/>
      <c r="T170" s="139"/>
    </row>
    <row r="171" spans="1:20" x14ac:dyDescent="0.2">
      <c r="A171" s="52"/>
      <c r="B171" s="5" t="s">
        <v>100</v>
      </c>
      <c r="C171" s="5" t="str">
        <f>+ตค!$Q$37</f>
        <v>0.7657</v>
      </c>
      <c r="D171" s="5">
        <f>+พย!$Q$37</f>
        <v>0</v>
      </c>
      <c r="E171" s="24">
        <f>+ธค!$Q$37</f>
        <v>0</v>
      </c>
      <c r="F171" s="5">
        <f>+มค!$Q$37</f>
        <v>0</v>
      </c>
      <c r="G171" s="5">
        <f>+กพ!$Q$37</f>
        <v>0</v>
      </c>
      <c r="H171" s="5">
        <f>+มีค!$Q$37</f>
        <v>0</v>
      </c>
      <c r="I171" s="5">
        <f>+เมย!$Q$37</f>
        <v>0</v>
      </c>
      <c r="J171" s="5">
        <f>+พค!$Q$37</f>
        <v>0</v>
      </c>
      <c r="K171" s="5">
        <f>+มิย!$Q$37</f>
        <v>0</v>
      </c>
      <c r="L171" s="5">
        <f>+กค!$Q$37</f>
        <v>0</v>
      </c>
      <c r="M171" s="5">
        <f>+สค!$Q$37</f>
        <v>0</v>
      </c>
      <c r="N171" s="5">
        <f>+กย!$Q$37</f>
        <v>0</v>
      </c>
      <c r="O171" s="8">
        <f t="shared" si="37"/>
        <v>0</v>
      </c>
      <c r="P171" s="8"/>
      <c r="Q171" s="56">
        <f>+O172/O174</f>
        <v>0.76570000000000005</v>
      </c>
      <c r="R171" s="9" t="s">
        <v>100</v>
      </c>
      <c r="S171" s="55"/>
      <c r="T171" s="139"/>
    </row>
    <row r="172" spans="1:20" x14ac:dyDescent="0.2">
      <c r="A172" s="52"/>
      <c r="B172" s="5" t="s">
        <v>101</v>
      </c>
      <c r="C172" s="5">
        <f>+C174*C171</f>
        <v>68.147300000000001</v>
      </c>
      <c r="D172" s="5">
        <f t="shared" ref="D172:N172" si="54">+D174*D171</f>
        <v>0</v>
      </c>
      <c r="E172" s="5">
        <f t="shared" si="54"/>
        <v>0</v>
      </c>
      <c r="F172" s="5">
        <f t="shared" si="54"/>
        <v>0</v>
      </c>
      <c r="G172" s="5">
        <f t="shared" si="54"/>
        <v>0</v>
      </c>
      <c r="H172" s="5">
        <f t="shared" si="54"/>
        <v>0</v>
      </c>
      <c r="I172" s="5">
        <f t="shared" si="54"/>
        <v>0</v>
      </c>
      <c r="J172" s="5">
        <f t="shared" si="54"/>
        <v>0</v>
      </c>
      <c r="K172" s="5">
        <f t="shared" si="54"/>
        <v>0</v>
      </c>
      <c r="L172" s="5">
        <f t="shared" si="54"/>
        <v>0</v>
      </c>
      <c r="M172" s="5">
        <f t="shared" si="54"/>
        <v>0</v>
      </c>
      <c r="N172" s="5">
        <f t="shared" si="54"/>
        <v>0</v>
      </c>
      <c r="O172" s="8">
        <f t="shared" si="37"/>
        <v>68.147300000000001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37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89</v>
      </c>
      <c r="D174" s="11">
        <f>+พย!$Q$4</f>
        <v>0</v>
      </c>
      <c r="E174" s="11">
        <f>+ธค!$Q$4</f>
        <v>0</v>
      </c>
      <c r="F174" s="11">
        <f>+มค!$Q$4</f>
        <v>0</v>
      </c>
      <c r="G174" s="11">
        <f>+กพ!$Q$4</f>
        <v>0</v>
      </c>
      <c r="H174" s="11">
        <f>+มีค!$Q$4</f>
        <v>0</v>
      </c>
      <c r="I174" s="11">
        <f>+เมย!$Q$4</f>
        <v>0</v>
      </c>
      <c r="J174" s="11">
        <f>+พค!$Q$4</f>
        <v>0</v>
      </c>
      <c r="K174" s="11">
        <f>+มิย!$Q$4</f>
        <v>0</v>
      </c>
      <c r="L174" s="11">
        <f>+กค!$Q$4</f>
        <v>0</v>
      </c>
      <c r="M174" s="11">
        <f>+สค!$Q$4</f>
        <v>0</v>
      </c>
      <c r="N174" s="11">
        <f>+กย!$Q$4</f>
        <v>0</v>
      </c>
      <c r="O174" s="12">
        <f>SUM(C174:N174)</f>
        <v>89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334</v>
      </c>
      <c r="D176" s="36">
        <f>+พย!Q8</f>
        <v>0</v>
      </c>
      <c r="E176" s="36">
        <f>+ธค!Q8</f>
        <v>0</v>
      </c>
      <c r="F176" s="36">
        <f>+มค!Q8</f>
        <v>0</v>
      </c>
      <c r="G176" s="36">
        <f>+กพ!Q8</f>
        <v>0</v>
      </c>
      <c r="H176" s="36">
        <f>+มีค!Q8</f>
        <v>0</v>
      </c>
      <c r="I176" s="36">
        <f>+เมย!Q8</f>
        <v>0</v>
      </c>
      <c r="J176" s="36">
        <f>+พค!Q8</f>
        <v>0</v>
      </c>
      <c r="K176" s="36">
        <f>+มิย!Q8</f>
        <v>0</v>
      </c>
      <c r="L176" s="36">
        <f>+กค!Q8</f>
        <v>0</v>
      </c>
      <c r="M176" s="36">
        <f>+สค!Q8</f>
        <v>0</v>
      </c>
      <c r="N176" s="36">
        <f>+กย!Q8</f>
        <v>0</v>
      </c>
      <c r="O176" s="36">
        <f>SUM(C176:N176)</f>
        <v>334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35" t="s">
        <v>121</v>
      </c>
      <c r="B177" s="37" t="s">
        <v>105</v>
      </c>
      <c r="C177" s="38" t="str">
        <f>+ตค!$Q$46</f>
        <v>107.74</v>
      </c>
      <c r="D177" s="38">
        <f>+พย!$Q$46</f>
        <v>0</v>
      </c>
      <c r="E177" s="38">
        <f>+ธค!$Q$46</f>
        <v>0</v>
      </c>
      <c r="F177" s="38">
        <f>+มค!$Q$46</f>
        <v>0</v>
      </c>
      <c r="G177" s="38">
        <f>+กพ!$Q$46</f>
        <v>0</v>
      </c>
      <c r="H177" s="38">
        <f>+มีค!$Q$46</f>
        <v>0</v>
      </c>
      <c r="I177" s="38">
        <f>+เมย!$Q$46</f>
        <v>0</v>
      </c>
      <c r="J177" s="38">
        <f>+พค!$Q$46</f>
        <v>0</v>
      </c>
      <c r="K177" s="38">
        <f>+มิย!$Q$46</f>
        <v>0</v>
      </c>
      <c r="L177" s="38">
        <f>+กค!$Q$46</f>
        <v>0</v>
      </c>
      <c r="M177" s="38">
        <f>+สค!$Q$46</f>
        <v>0</v>
      </c>
      <c r="N177" s="38">
        <f>+กย!$Q$46</f>
        <v>0</v>
      </c>
      <c r="O177" s="42"/>
      <c r="P177" s="76">
        <f>+(O176*100)/(10*$Q$13)</f>
        <v>107.74193548387096</v>
      </c>
      <c r="Q177" s="15"/>
      <c r="R177" s="13" t="s">
        <v>105</v>
      </c>
      <c r="S177" s="55"/>
      <c r="T177" s="57"/>
    </row>
    <row r="178" spans="1:20" x14ac:dyDescent="0.2">
      <c r="A178" s="135"/>
      <c r="B178" s="37" t="s">
        <v>106</v>
      </c>
      <c r="C178" s="38" t="str">
        <f>+ตค!$Q$47</f>
        <v>8.90</v>
      </c>
      <c r="D178" s="38">
        <f>+พย!$Q$47</f>
        <v>0</v>
      </c>
      <c r="E178" s="38">
        <f>+ธค!$Q$47</f>
        <v>0</v>
      </c>
      <c r="F178" s="38">
        <f>+มค!$Q$47</f>
        <v>0</v>
      </c>
      <c r="G178" s="38">
        <f>+กพ!$Q$47</f>
        <v>0</v>
      </c>
      <c r="H178" s="38">
        <f>+มีค!$Q$47</f>
        <v>0</v>
      </c>
      <c r="I178" s="38">
        <f>+เมย!$Q$47</f>
        <v>0</v>
      </c>
      <c r="J178" s="38">
        <f>+พค!$Q$47</f>
        <v>0</v>
      </c>
      <c r="K178" s="38">
        <f>+มิย!$Q$47</f>
        <v>0</v>
      </c>
      <c r="L178" s="38">
        <f>+กค!$Q$47</f>
        <v>0</v>
      </c>
      <c r="M178" s="38">
        <f>+สค!$Q$47</f>
        <v>0</v>
      </c>
      <c r="N178" s="38">
        <f>+กย!$Q$47</f>
        <v>0</v>
      </c>
      <c r="O178" s="122"/>
      <c r="P178" s="76">
        <f>+O174/10</f>
        <v>8.9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104.00063227696818</v>
      </c>
    </row>
    <row r="181" spans="1:20" x14ac:dyDescent="0.2">
      <c r="A181" s="4"/>
      <c r="D181" s="33" t="s">
        <v>116</v>
      </c>
      <c r="O181" s="79">
        <f>+O180/16</f>
        <v>6.500039517310511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T159:T161"/>
    <mergeCell ref="T169:T171"/>
    <mergeCell ref="T95:T97"/>
    <mergeCell ref="T105:T107"/>
    <mergeCell ref="T115:T117"/>
    <mergeCell ref="T127:T129"/>
    <mergeCell ref="T139:T141"/>
    <mergeCell ref="T149:T151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3:T3"/>
    <mergeCell ref="A2:T2"/>
    <mergeCell ref="A103:A104"/>
    <mergeCell ref="A113:A114"/>
    <mergeCell ref="A123:A124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151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5"/>
  <sheetViews>
    <sheetView zoomScale="80" zoomScaleNormal="8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8" defaultRowHeight="14.25" x14ac:dyDescent="0.2"/>
  <cols>
    <col min="1" max="1" width="23.625" style="25" customWidth="1"/>
    <col min="2" max="2" width="12.875" style="4" bestFit="1" customWidth="1"/>
    <col min="3" max="3" width="9.125" style="4" bestFit="1" customWidth="1"/>
    <col min="4" max="5" width="9.125" style="4" customWidth="1"/>
    <col min="6" max="7" width="12.5" style="4" bestFit="1" customWidth="1"/>
    <col min="8" max="8" width="22.5" style="4" customWidth="1"/>
    <col min="9" max="9" width="8" style="97"/>
    <col min="10" max="16384" width="8" style="4"/>
  </cols>
  <sheetData>
    <row r="1" spans="1:9" ht="22.5" x14ac:dyDescent="0.35">
      <c r="A1" s="16" t="s">
        <v>123</v>
      </c>
    </row>
    <row r="2" spans="1:9" ht="22.5" x14ac:dyDescent="0.35">
      <c r="A2" s="133" t="s">
        <v>132</v>
      </c>
      <c r="B2" s="133"/>
      <c r="C2" s="133"/>
      <c r="D2" s="133"/>
      <c r="E2" s="133"/>
      <c r="F2" s="133"/>
      <c r="G2" s="133"/>
      <c r="H2" s="133"/>
    </row>
    <row r="3" spans="1:9" ht="22.5" x14ac:dyDescent="0.35">
      <c r="A3" s="133" t="s">
        <v>133</v>
      </c>
      <c r="B3" s="133"/>
      <c r="C3" s="133"/>
      <c r="D3" s="133"/>
      <c r="E3" s="133"/>
      <c r="F3" s="133"/>
      <c r="G3" s="133"/>
      <c r="H3" s="133"/>
    </row>
    <row r="4" spans="1:9" ht="22.5" x14ac:dyDescent="0.35">
      <c r="A4" s="93" t="s">
        <v>124</v>
      </c>
      <c r="B4" s="94"/>
      <c r="C4" s="94"/>
      <c r="D4" s="94"/>
      <c r="E4" s="94"/>
      <c r="F4" s="94"/>
      <c r="G4" s="94"/>
      <c r="H4" s="94"/>
    </row>
    <row r="5" spans="1:9" ht="22.5" x14ac:dyDescent="0.35">
      <c r="A5" s="71" t="s">
        <v>131</v>
      </c>
    </row>
    <row r="6" spans="1:9" ht="22.5" x14ac:dyDescent="0.2">
      <c r="A6" s="72" t="s">
        <v>125</v>
      </c>
    </row>
    <row r="7" spans="1:9" ht="15" x14ac:dyDescent="0.25">
      <c r="A7" s="73" t="s">
        <v>126</v>
      </c>
    </row>
    <row r="8" spans="1:9" ht="27" customHeight="1" x14ac:dyDescent="0.25">
      <c r="A8" s="73"/>
    </row>
    <row r="9" spans="1:9" s="102" customFormat="1" ht="46.5" customHeight="1" x14ac:dyDescent="0.25">
      <c r="A9" s="109" t="s">
        <v>137</v>
      </c>
      <c r="B9" s="143" t="s">
        <v>105</v>
      </c>
      <c r="C9" s="144"/>
      <c r="D9" s="144"/>
      <c r="E9" s="145"/>
      <c r="F9" s="110" t="s">
        <v>136</v>
      </c>
      <c r="G9" s="110" t="s">
        <v>136</v>
      </c>
      <c r="H9" s="140" t="s">
        <v>112</v>
      </c>
      <c r="I9" s="105"/>
    </row>
    <row r="10" spans="1:9" s="102" customFormat="1" ht="27" customHeight="1" x14ac:dyDescent="0.25">
      <c r="A10" s="111"/>
      <c r="B10" s="143" t="s">
        <v>135</v>
      </c>
      <c r="C10" s="145"/>
      <c r="D10" s="143" t="s">
        <v>134</v>
      </c>
      <c r="E10" s="145"/>
      <c r="F10" s="110" t="s">
        <v>138</v>
      </c>
      <c r="G10" s="110" t="s">
        <v>139</v>
      </c>
      <c r="H10" s="141"/>
      <c r="I10" s="105"/>
    </row>
    <row r="11" spans="1:9" s="102" customFormat="1" ht="27.75" customHeight="1" x14ac:dyDescent="0.25">
      <c r="A11" s="111"/>
      <c r="B11" s="110" t="s">
        <v>141</v>
      </c>
      <c r="C11" s="112" t="s">
        <v>142</v>
      </c>
      <c r="D11" s="110" t="s">
        <v>141</v>
      </c>
      <c r="E11" s="112" t="s">
        <v>142</v>
      </c>
      <c r="F11" s="110"/>
      <c r="G11" s="110"/>
      <c r="H11" s="142"/>
      <c r="I11" s="105"/>
    </row>
    <row r="12" spans="1:9" s="102" customFormat="1" ht="19.5" x14ac:dyDescent="0.25">
      <c r="A12" s="99" t="s">
        <v>80</v>
      </c>
      <c r="B12" s="100">
        <v>102.49458604031318</v>
      </c>
      <c r="C12" s="120">
        <v>522</v>
      </c>
      <c r="D12" s="100">
        <v>101.32987483530962</v>
      </c>
      <c r="E12" s="113">
        <v>528</v>
      </c>
      <c r="F12" s="101">
        <v>1.410680447534217</v>
      </c>
      <c r="G12" s="101">
        <v>1.408778003475994</v>
      </c>
      <c r="H12" s="114">
        <v>1.6</v>
      </c>
      <c r="I12" s="115" t="s">
        <v>143</v>
      </c>
    </row>
    <row r="13" spans="1:9" s="102" customFormat="1" ht="19.5" x14ac:dyDescent="0.25">
      <c r="A13" s="99" t="s">
        <v>81</v>
      </c>
      <c r="B13" s="100">
        <v>84.35386473429952</v>
      </c>
      <c r="C13" s="113">
        <v>180</v>
      </c>
      <c r="D13" s="99"/>
      <c r="E13" s="99"/>
      <c r="F13" s="101">
        <v>1.1947329305135952</v>
      </c>
      <c r="G13" s="101">
        <v>1.1951351208459216</v>
      </c>
      <c r="H13" s="114">
        <v>1</v>
      </c>
      <c r="I13" s="116" t="s">
        <v>145</v>
      </c>
    </row>
    <row r="14" spans="1:9" s="102" customFormat="1" ht="19.5" x14ac:dyDescent="0.25">
      <c r="A14" s="99" t="s">
        <v>82</v>
      </c>
      <c r="B14" s="100">
        <v>74.275362318840578</v>
      </c>
      <c r="C14" s="113">
        <v>30</v>
      </c>
      <c r="D14" s="99"/>
      <c r="E14" s="99"/>
      <c r="F14" s="101">
        <v>0.62569448010269579</v>
      </c>
      <c r="G14" s="101">
        <v>0.61885481386392815</v>
      </c>
      <c r="H14" s="114">
        <v>0.6</v>
      </c>
      <c r="I14" s="117" t="s">
        <v>146</v>
      </c>
    </row>
    <row r="15" spans="1:9" s="102" customFormat="1" ht="19.5" x14ac:dyDescent="0.25">
      <c r="A15" s="99" t="s">
        <v>140</v>
      </c>
      <c r="B15" s="100">
        <v>50.126811594202898</v>
      </c>
      <c r="C15" s="120">
        <v>60</v>
      </c>
      <c r="D15" s="100">
        <v>66.835748792270536</v>
      </c>
      <c r="E15" s="113">
        <v>45</v>
      </c>
      <c r="F15" s="101">
        <v>0.64417622377622374</v>
      </c>
      <c r="G15" s="101">
        <v>0.64145258741258737</v>
      </c>
      <c r="H15" s="114">
        <v>0.6</v>
      </c>
      <c r="I15" s="117" t="s">
        <v>146</v>
      </c>
    </row>
    <row r="16" spans="1:9" s="102" customFormat="1" ht="19.5" x14ac:dyDescent="0.25">
      <c r="A16" s="99" t="s">
        <v>84</v>
      </c>
      <c r="B16" s="100">
        <v>68.876811594202906</v>
      </c>
      <c r="C16" s="113">
        <v>30</v>
      </c>
      <c r="D16" s="99"/>
      <c r="E16" s="99"/>
      <c r="F16" s="101">
        <v>0.62724894366197181</v>
      </c>
      <c r="G16" s="101">
        <v>0.62439612676056333</v>
      </c>
      <c r="H16" s="118">
        <v>0.6</v>
      </c>
      <c r="I16" s="117" t="s">
        <v>146</v>
      </c>
    </row>
    <row r="17" spans="1:9" s="102" customFormat="1" ht="19.5" x14ac:dyDescent="0.25">
      <c r="A17" s="99" t="s">
        <v>85</v>
      </c>
      <c r="B17" s="100">
        <v>33.514492753623188</v>
      </c>
      <c r="C17" s="113">
        <v>30</v>
      </c>
      <c r="D17" s="99"/>
      <c r="E17" s="99"/>
      <c r="F17" s="101">
        <v>0.53228277027027027</v>
      </c>
      <c r="G17" s="101">
        <v>0.52976283783783784</v>
      </c>
      <c r="H17" s="118">
        <v>0.6</v>
      </c>
      <c r="I17" s="117" t="s">
        <v>146</v>
      </c>
    </row>
    <row r="18" spans="1:9" s="102" customFormat="1" ht="19.5" x14ac:dyDescent="0.25">
      <c r="A18" s="99" t="s">
        <v>86</v>
      </c>
      <c r="B18" s="100">
        <v>67.789855072463766</v>
      </c>
      <c r="C18" s="120">
        <v>60</v>
      </c>
      <c r="D18" s="100">
        <v>84.737318840579704</v>
      </c>
      <c r="E18" s="113">
        <v>48</v>
      </c>
      <c r="F18" s="101">
        <v>0.61095975143403447</v>
      </c>
      <c r="G18" s="101">
        <v>0.60980956022944555</v>
      </c>
      <c r="H18" s="118">
        <v>0.8</v>
      </c>
      <c r="I18" s="119" t="s">
        <v>144</v>
      </c>
    </row>
    <row r="19" spans="1:9" s="102" customFormat="1" ht="19.5" x14ac:dyDescent="0.25">
      <c r="A19" s="99" t="s">
        <v>87</v>
      </c>
      <c r="B19" s="100">
        <v>62.826086956521742</v>
      </c>
      <c r="C19" s="113">
        <v>30</v>
      </c>
      <c r="D19" s="99"/>
      <c r="E19" s="99"/>
      <c r="F19" s="101">
        <v>0.61387068965517244</v>
      </c>
      <c r="G19" s="101">
        <v>0.61209762931034473</v>
      </c>
      <c r="H19" s="118">
        <v>0.6</v>
      </c>
      <c r="I19" s="117" t="s">
        <v>146</v>
      </c>
    </row>
    <row r="20" spans="1:9" s="102" customFormat="1" ht="19.5" x14ac:dyDescent="0.25">
      <c r="A20" s="99" t="s">
        <v>88</v>
      </c>
      <c r="B20" s="100">
        <v>72.35507246376811</v>
      </c>
      <c r="C20" s="113">
        <v>30</v>
      </c>
      <c r="D20" s="99"/>
      <c r="E20" s="99"/>
      <c r="F20" s="101">
        <v>0.675109948542024</v>
      </c>
      <c r="G20" s="101">
        <v>0.67165677530017154</v>
      </c>
      <c r="H20" s="118">
        <v>0.6</v>
      </c>
      <c r="I20" s="117" t="s">
        <v>146</v>
      </c>
    </row>
    <row r="21" spans="1:9" s="102" customFormat="1" ht="19.5" x14ac:dyDescent="0.25">
      <c r="A21" s="99" t="s">
        <v>89</v>
      </c>
      <c r="B21" s="100">
        <v>97.5</v>
      </c>
      <c r="C21" s="113">
        <v>30</v>
      </c>
      <c r="D21" s="99"/>
      <c r="E21" s="99"/>
      <c r="F21" s="101">
        <v>0.675109948542024</v>
      </c>
      <c r="G21" s="101">
        <v>0.63732312746386333</v>
      </c>
      <c r="H21" s="118">
        <v>0.6</v>
      </c>
      <c r="I21" s="117" t="s">
        <v>146</v>
      </c>
    </row>
    <row r="22" spans="1:9" s="102" customFormat="1" ht="19.5" x14ac:dyDescent="0.25">
      <c r="A22" s="99" t="s">
        <v>90</v>
      </c>
      <c r="B22" s="100">
        <v>28.35144927536232</v>
      </c>
      <c r="C22" s="120">
        <v>60</v>
      </c>
      <c r="D22" s="100">
        <v>50.031969309462916</v>
      </c>
      <c r="E22" s="113">
        <v>34</v>
      </c>
      <c r="F22" s="101">
        <v>0.63123663551401865</v>
      </c>
      <c r="G22" s="101">
        <v>0.62621327102803737</v>
      </c>
      <c r="H22" s="118">
        <v>0.6</v>
      </c>
      <c r="I22" s="117" t="s">
        <v>146</v>
      </c>
    </row>
    <row r="23" spans="1:9" s="102" customFormat="1" ht="19.5" x14ac:dyDescent="0.25">
      <c r="A23" s="99" t="s">
        <v>91</v>
      </c>
      <c r="B23" s="100">
        <v>47.95289855072464</v>
      </c>
      <c r="C23" s="120">
        <v>60</v>
      </c>
      <c r="D23" s="100">
        <v>63.937198067632849</v>
      </c>
      <c r="E23" s="113">
        <v>45</v>
      </c>
      <c r="F23" s="101">
        <v>0.63038425196850389</v>
      </c>
      <c r="G23" s="101">
        <v>0.627848687664042</v>
      </c>
      <c r="H23" s="118">
        <v>0.6</v>
      </c>
      <c r="I23" s="117" t="s">
        <v>146</v>
      </c>
    </row>
    <row r="24" spans="1:9" s="102" customFormat="1" ht="19.5" x14ac:dyDescent="0.25">
      <c r="A24" s="99" t="s">
        <v>92</v>
      </c>
      <c r="B24" s="100">
        <v>37.065217391304351</v>
      </c>
      <c r="C24" s="113">
        <v>10</v>
      </c>
      <c r="D24" s="99"/>
      <c r="E24" s="99"/>
      <c r="F24" s="101">
        <v>0.46516399999999997</v>
      </c>
      <c r="G24" s="101">
        <v>0.46331040000000007</v>
      </c>
      <c r="H24" s="118">
        <v>0.6</v>
      </c>
      <c r="I24" s="105" t="s">
        <v>147</v>
      </c>
    </row>
    <row r="25" spans="1:9" s="102" customFormat="1" ht="19.5" x14ac:dyDescent="0.25">
      <c r="A25" s="99" t="s">
        <v>93</v>
      </c>
      <c r="B25" s="100">
        <v>60.362318840579711</v>
      </c>
      <c r="C25" s="113">
        <v>30</v>
      </c>
      <c r="D25" s="99"/>
      <c r="E25" s="99"/>
      <c r="F25" s="101">
        <v>0.54893964497041425</v>
      </c>
      <c r="G25" s="101">
        <v>0.54802958579881655</v>
      </c>
      <c r="H25" s="118">
        <v>0.6</v>
      </c>
      <c r="I25" s="117" t="s">
        <v>146</v>
      </c>
    </row>
    <row r="26" spans="1:9" s="102" customFormat="1" ht="19.5" x14ac:dyDescent="0.25">
      <c r="A26" s="99" t="s">
        <v>94</v>
      </c>
      <c r="B26" s="100">
        <v>88.152173913043484</v>
      </c>
      <c r="C26" s="113">
        <v>10</v>
      </c>
      <c r="D26" s="99"/>
      <c r="E26" s="99"/>
      <c r="F26" s="101">
        <v>0.70983529411764701</v>
      </c>
      <c r="G26" s="101">
        <v>0.704125</v>
      </c>
      <c r="H26" s="118">
        <v>0.6</v>
      </c>
      <c r="I26" s="105" t="s">
        <v>147</v>
      </c>
    </row>
    <row r="27" spans="1:9" s="102" customFormat="1" ht="19.5" x14ac:dyDescent="0.25">
      <c r="A27" s="99" t="s">
        <v>95</v>
      </c>
      <c r="B27" s="100">
        <v>82.5</v>
      </c>
      <c r="C27" s="113">
        <v>10</v>
      </c>
      <c r="D27" s="99"/>
      <c r="E27" s="99"/>
      <c r="F27" s="101">
        <v>0.69598048780487809</v>
      </c>
      <c r="G27" s="101">
        <v>0.69242195121951211</v>
      </c>
      <c r="H27" s="118">
        <v>0.6</v>
      </c>
      <c r="I27" s="105" t="s">
        <v>147</v>
      </c>
    </row>
    <row r="28" spans="1:9" s="102" customFormat="1" ht="19.5" x14ac:dyDescent="0.25">
      <c r="A28" s="103"/>
      <c r="I28" s="104"/>
    </row>
    <row r="29" spans="1:9" s="107" customFormat="1" ht="21" x14ac:dyDescent="0.35">
      <c r="A29" s="106" t="s">
        <v>114</v>
      </c>
      <c r="I29" s="108"/>
    </row>
    <row r="30" spans="1:9" s="107" customFormat="1" ht="21" x14ac:dyDescent="0.35">
      <c r="A30" s="106" t="s">
        <v>116</v>
      </c>
      <c r="I30" s="108"/>
    </row>
    <row r="31" spans="1:9" s="107" customFormat="1" ht="21" x14ac:dyDescent="0.35">
      <c r="A31" s="106" t="s">
        <v>115</v>
      </c>
      <c r="I31" s="108"/>
    </row>
    <row r="33" spans="1:1" ht="34.5" x14ac:dyDescent="0.7">
      <c r="A33" s="121" t="s">
        <v>148</v>
      </c>
    </row>
    <row r="35" spans="1:1" x14ac:dyDescent="0.2">
      <c r="A35" s="25" t="s">
        <v>149</v>
      </c>
    </row>
  </sheetData>
  <mergeCells count="6">
    <mergeCell ref="H9:H11"/>
    <mergeCell ref="B9:E9"/>
    <mergeCell ref="D10:E10"/>
    <mergeCell ref="B10:C10"/>
    <mergeCell ref="A2:H2"/>
    <mergeCell ref="A3:H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Q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/>
      <c r="D6" s="19"/>
      <c r="E6" s="20"/>
      <c r="F6" s="19"/>
      <c r="G6" s="20"/>
      <c r="H6" s="19"/>
      <c r="I6" s="19"/>
      <c r="J6" s="19"/>
      <c r="K6" s="19"/>
      <c r="L6" s="19"/>
      <c r="M6" s="19"/>
      <c r="N6" s="20"/>
      <c r="O6" s="19"/>
      <c r="P6" s="19"/>
      <c r="Q6" s="19"/>
    </row>
    <row r="7" spans="1:17" x14ac:dyDescent="0.35">
      <c r="A7" s="16" t="s">
        <v>111</v>
      </c>
      <c r="B7" s="20"/>
      <c r="C7" s="20"/>
      <c r="D7" s="19"/>
      <c r="E7" s="20"/>
      <c r="F7" s="20"/>
      <c r="G7" s="20"/>
      <c r="H7" s="20"/>
      <c r="I7" s="20"/>
      <c r="J7" s="20"/>
      <c r="K7" s="20"/>
      <c r="L7" s="19"/>
      <c r="M7" s="19"/>
      <c r="N7" s="20"/>
      <c r="O7" s="20"/>
      <c r="P7" s="20"/>
      <c r="Q7" s="19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/>
      <c r="F6" s="20"/>
      <c r="G6" s="19"/>
      <c r="H6" s="20"/>
      <c r="I6" s="20"/>
      <c r="J6" s="19"/>
      <c r="K6" s="19"/>
      <c r="L6" s="19"/>
      <c r="M6" s="20"/>
      <c r="N6" s="19"/>
      <c r="O6" s="20"/>
      <c r="P6" s="19"/>
      <c r="Q6" s="20"/>
    </row>
    <row r="7" spans="1:17" x14ac:dyDescent="0.35">
      <c r="A7" s="16" t="s">
        <v>111</v>
      </c>
      <c r="B7" s="20"/>
      <c r="C7" s="20"/>
      <c r="D7" s="20"/>
      <c r="E7" s="19"/>
      <c r="F7" s="19"/>
      <c r="G7" s="20"/>
      <c r="H7" s="20"/>
      <c r="I7" s="20"/>
      <c r="J7" s="19"/>
      <c r="K7" s="20"/>
      <c r="L7" s="20"/>
      <c r="M7" s="19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158</v>
      </c>
    </row>
    <row r="2" spans="1:18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8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9"/>
      <c r="M5" s="19"/>
      <c r="N5" s="19"/>
      <c r="O5" s="19"/>
      <c r="P5" s="19"/>
      <c r="Q5" s="19"/>
    </row>
    <row r="6" spans="1:18" x14ac:dyDescent="0.35">
      <c r="A6" s="16" t="s">
        <v>110</v>
      </c>
      <c r="B6" s="19"/>
      <c r="C6" s="19"/>
      <c r="D6" s="20"/>
      <c r="E6" s="19"/>
      <c r="F6" s="19"/>
      <c r="G6" s="19"/>
      <c r="H6" s="20"/>
      <c r="I6" s="20"/>
      <c r="J6" s="19"/>
      <c r="K6" s="20"/>
      <c r="L6" s="19"/>
      <c r="M6" s="19"/>
      <c r="N6" s="19"/>
      <c r="O6" s="20"/>
      <c r="P6" s="20"/>
      <c r="Q6" s="19"/>
    </row>
    <row r="7" spans="1:18" x14ac:dyDescent="0.35">
      <c r="A7" s="16" t="s">
        <v>111</v>
      </c>
      <c r="B7" s="20"/>
      <c r="C7" s="20"/>
      <c r="D7" s="20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8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x14ac:dyDescent="0.35">
      <c r="A9" t="s">
        <v>1</v>
      </c>
      <c r="R9" t="s">
        <v>79</v>
      </c>
    </row>
    <row r="10" spans="1:18" x14ac:dyDescent="0.35">
      <c r="A10" s="1" t="s">
        <v>2</v>
      </c>
    </row>
    <row r="11" spans="1:18" x14ac:dyDescent="0.35">
      <c r="A11" t="s">
        <v>3</v>
      </c>
    </row>
    <row r="12" spans="1:18" x14ac:dyDescent="0.35">
      <c r="A12" t="s">
        <v>4</v>
      </c>
    </row>
    <row r="13" spans="1:18" x14ac:dyDescent="0.35">
      <c r="A13" t="s">
        <v>5</v>
      </c>
    </row>
    <row r="14" spans="1:18" x14ac:dyDescent="0.35">
      <c r="A14" t="s">
        <v>6</v>
      </c>
    </row>
    <row r="15" spans="1:18" x14ac:dyDescent="0.35">
      <c r="A15" t="s">
        <v>7</v>
      </c>
    </row>
    <row r="16" spans="1:18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8" x14ac:dyDescent="0.35">
      <c r="A65" t="s">
        <v>57</v>
      </c>
    </row>
    <row r="66" spans="1:18" x14ac:dyDescent="0.35">
      <c r="A66" t="s">
        <v>58</v>
      </c>
    </row>
    <row r="67" spans="1:18" x14ac:dyDescent="0.35">
      <c r="A67" t="s">
        <v>59</v>
      </c>
    </row>
    <row r="68" spans="1:18" x14ac:dyDescent="0.35">
      <c r="A68" t="s">
        <v>60</v>
      </c>
    </row>
    <row r="69" spans="1:18" x14ac:dyDescent="0.35">
      <c r="A69" t="s">
        <v>61</v>
      </c>
    </row>
    <row r="70" spans="1:18" x14ac:dyDescent="0.35">
      <c r="A70" t="s">
        <v>62</v>
      </c>
    </row>
    <row r="71" spans="1:18" x14ac:dyDescent="0.35">
      <c r="A71" t="s">
        <v>63</v>
      </c>
    </row>
    <row r="72" spans="1:18" x14ac:dyDescent="0.35">
      <c r="A72" t="s">
        <v>64</v>
      </c>
    </row>
    <row r="73" spans="1:18" x14ac:dyDescent="0.35">
      <c r="A73" t="s">
        <v>65</v>
      </c>
    </row>
    <row r="74" spans="1:18" x14ac:dyDescent="0.35">
      <c r="A74" t="s">
        <v>66</v>
      </c>
    </row>
    <row r="75" spans="1:18" x14ac:dyDescent="0.35">
      <c r="A75" t="s">
        <v>67</v>
      </c>
    </row>
    <row r="76" spans="1:18" x14ac:dyDescent="0.35">
      <c r="A76" t="s">
        <v>68</v>
      </c>
    </row>
    <row r="77" spans="1:18" x14ac:dyDescent="0.35">
      <c r="A77" t="s">
        <v>69</v>
      </c>
      <c r="R77" t="s">
        <v>79</v>
      </c>
    </row>
    <row r="78" spans="1:18" x14ac:dyDescent="0.35">
      <c r="A78" s="2" t="s">
        <v>70</v>
      </c>
    </row>
    <row r="79" spans="1:18" x14ac:dyDescent="0.35">
      <c r="A79" s="1" t="s">
        <v>71</v>
      </c>
    </row>
    <row r="80" spans="1:18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/>
      <c r="D6" s="19"/>
      <c r="E6" s="19"/>
      <c r="F6" s="19"/>
      <c r="G6" s="19"/>
      <c r="H6" s="20"/>
      <c r="I6" s="19"/>
      <c r="J6" s="19"/>
      <c r="K6" s="19"/>
      <c r="L6" s="19"/>
      <c r="M6" s="19"/>
      <c r="N6" s="19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19"/>
      <c r="F7" s="19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150</v>
      </c>
      <c r="B2" s="20" t="s">
        <v>80</v>
      </c>
      <c r="C2" s="127" t="s">
        <v>81</v>
      </c>
      <c r="D2" s="20" t="s">
        <v>82</v>
      </c>
      <c r="E2" s="127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19"/>
      <c r="K6" s="19"/>
      <c r="L6" s="20"/>
      <c r="M6" s="20"/>
      <c r="N6" s="19"/>
      <c r="O6" s="19"/>
      <c r="P6" s="19"/>
      <c r="Q6" s="20"/>
    </row>
    <row r="7" spans="1:17" x14ac:dyDescent="0.35">
      <c r="A7" s="16" t="s">
        <v>111</v>
      </c>
      <c r="B7" s="19"/>
      <c r="C7" s="20"/>
      <c r="D7" s="19"/>
      <c r="E7" s="20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B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 s="1"/>
      <c r="C4" s="19"/>
      <c r="D4" s="19"/>
      <c r="E4" s="20"/>
      <c r="F4" s="20"/>
      <c r="G4" s="20"/>
      <c r="H4" s="127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19"/>
      <c r="J6" s="20"/>
      <c r="K6" s="19"/>
      <c r="L6" s="19"/>
      <c r="M6" s="20"/>
      <c r="N6" s="20"/>
      <c r="O6" s="20"/>
      <c r="P6" s="19"/>
      <c r="Q6" s="20"/>
    </row>
    <row r="7" spans="1:17" x14ac:dyDescent="0.35">
      <c r="A7" s="16" t="s">
        <v>111</v>
      </c>
      <c r="B7" s="19"/>
      <c r="C7" s="19"/>
      <c r="D7" s="20"/>
      <c r="E7" s="20"/>
      <c r="F7" s="19"/>
      <c r="G7" s="20"/>
      <c r="H7" s="20"/>
      <c r="I7" s="20"/>
      <c r="J7" s="19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162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19"/>
      <c r="Q6" s="19"/>
    </row>
    <row r="7" spans="1:17" x14ac:dyDescent="0.35">
      <c r="A7" s="16" t="s">
        <v>111</v>
      </c>
      <c r="B7" s="19"/>
      <c r="C7" s="19"/>
      <c r="D7" s="20"/>
      <c r="E7" s="19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163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  <c r="P6" s="20"/>
      <c r="Q6" s="19"/>
    </row>
    <row r="7" spans="1:17" x14ac:dyDescent="0.35">
      <c r="A7" s="16" t="s">
        <v>111</v>
      </c>
      <c r="B7" s="20"/>
      <c r="C7" s="19"/>
      <c r="D7" s="19"/>
      <c r="E7" s="20"/>
      <c r="F7" s="20"/>
      <c r="G7" s="20"/>
      <c r="H7" s="20"/>
      <c r="I7" s="20"/>
      <c r="J7" s="20"/>
      <c r="K7" s="20"/>
      <c r="L7" s="19"/>
      <c r="M7" s="20"/>
      <c r="N7" s="20"/>
      <c r="O7" s="20"/>
      <c r="P7" s="20"/>
      <c r="Q7" s="19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วิเคราะห์60</vt:lpstr>
      <vt:lpstr>Sheet3</vt:lpstr>
      <vt:lpstr>สรุปวิเคราะห์</vt:lpstr>
      <vt:lpstr>วิเคราะห์60!Print_Titles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2016-11-21T04:15:34Z</cp:lastPrinted>
  <dcterms:created xsi:type="dcterms:W3CDTF">2014-11-28T06:09:43Z</dcterms:created>
  <dcterms:modified xsi:type="dcterms:W3CDTF">2017-12-25T03:03:39Z</dcterms:modified>
</cp:coreProperties>
</file>