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5" windowWidth="11040" windowHeight="9120" tabRatio="860" activeTab="9"/>
  </bookViews>
  <sheets>
    <sheet name="ตค" sheetId="1" r:id="rId1"/>
    <sheet name="พย" sheetId="4" r:id="rId2"/>
    <sheet name="ธค" sheetId="6" r:id="rId3"/>
    <sheet name="มค" sheetId="5" r:id="rId4"/>
    <sheet name="กพ" sheetId="7" r:id="rId5"/>
    <sheet name="มีค" sheetId="8" r:id="rId6"/>
    <sheet name="เมย" sheetId="9" r:id="rId7"/>
    <sheet name="พค" sheetId="15" r:id="rId8"/>
    <sheet name="มิย" sheetId="14" r:id="rId9"/>
    <sheet name="กค" sheetId="13" r:id="rId10"/>
    <sheet name="สค" sheetId="12" r:id="rId11"/>
    <sheet name="กย" sheetId="11" r:id="rId12"/>
    <sheet name="วิเคราะห์60" sheetId="17" r:id="rId13"/>
    <sheet name="Sheet3" sheetId="22" r:id="rId14"/>
    <sheet name="สรุปวิเคราะห์" sheetId="23" r:id="rId15"/>
  </sheets>
  <definedNames>
    <definedName name="_xlnm.Print_Titles" localSheetId="12">วิเคราะห์60!$1:$8</definedName>
    <definedName name="_xlnm.Print_Titles" localSheetId="14">สรุปวิเคราะห์!$1:$9</definedName>
  </definedNames>
  <calcPr calcId="145621"/>
</workbook>
</file>

<file path=xl/calcChain.xml><?xml version="1.0" encoding="utf-8"?>
<calcChain xmlns="http://schemas.openxmlformats.org/spreadsheetml/2006/main">
  <c r="Q13" i="17" l="1"/>
  <c r="H18" i="17" l="1"/>
  <c r="H17" i="17"/>
  <c r="H11" i="17"/>
  <c r="H9" i="17"/>
  <c r="Q14" i="17" l="1"/>
  <c r="N176" i="17" l="1"/>
  <c r="N166" i="17"/>
  <c r="N156" i="17"/>
  <c r="C139" i="17"/>
  <c r="N146" i="17"/>
  <c r="N134" i="17"/>
  <c r="N122" i="17"/>
  <c r="N125" i="17" s="1"/>
  <c r="N112" i="17"/>
  <c r="N102" i="17"/>
  <c r="N92" i="17"/>
  <c r="N70" i="17"/>
  <c r="N60" i="17"/>
  <c r="N48" i="17"/>
  <c r="N51" i="17" s="1"/>
  <c r="N38" i="17"/>
  <c r="N28" i="17"/>
  <c r="N80" i="17"/>
  <c r="N83" i="17" s="1"/>
  <c r="F23" i="17" l="1"/>
  <c r="F21" i="17"/>
  <c r="C123" i="17" l="1"/>
  <c r="N16" i="17" l="1"/>
  <c r="N19" i="17" s="1"/>
  <c r="M17" i="17" l="1"/>
  <c r="M176" i="17" l="1"/>
  <c r="M166" i="17"/>
  <c r="M156" i="17"/>
  <c r="M146" i="17"/>
  <c r="M134" i="17"/>
  <c r="M137" i="17" s="1"/>
  <c r="M122" i="17"/>
  <c r="M125" i="17" s="1"/>
  <c r="M112" i="17"/>
  <c r="M102" i="17"/>
  <c r="M92" i="17"/>
  <c r="M80" i="17"/>
  <c r="M83" i="17" s="1"/>
  <c r="M70" i="17"/>
  <c r="M60" i="17"/>
  <c r="M16" i="17"/>
  <c r="M19" i="17" s="1"/>
  <c r="M48" i="17"/>
  <c r="M51" i="17" s="1"/>
  <c r="M38" i="17"/>
  <c r="M28" i="17"/>
  <c r="L176" i="17" l="1"/>
  <c r="L166" i="17"/>
  <c r="L156" i="17"/>
  <c r="L146" i="17"/>
  <c r="L134" i="17"/>
  <c r="L137" i="17" s="1"/>
  <c r="L122" i="17"/>
  <c r="L125" i="17" s="1"/>
  <c r="L112" i="17"/>
  <c r="L102" i="17"/>
  <c r="L92" i="17"/>
  <c r="L80" i="17"/>
  <c r="L83" i="17" s="1"/>
  <c r="L70" i="17"/>
  <c r="L60" i="17"/>
  <c r="L48" i="17"/>
  <c r="L51" i="17" s="1"/>
  <c r="L38" i="17"/>
  <c r="L28" i="17"/>
  <c r="L16" i="17"/>
  <c r="L19" i="17" s="1"/>
  <c r="K176" i="17" l="1"/>
  <c r="K166" i="17"/>
  <c r="K156" i="17"/>
  <c r="K146" i="17"/>
  <c r="K134" i="17"/>
  <c r="K137" i="17" s="1"/>
  <c r="K122" i="17"/>
  <c r="K125" i="17" s="1"/>
  <c r="K112" i="17"/>
  <c r="K102" i="17"/>
  <c r="K92" i="17"/>
  <c r="K80" i="17"/>
  <c r="K83" i="17" s="1"/>
  <c r="K70" i="17"/>
  <c r="K60" i="17"/>
  <c r="K48" i="17"/>
  <c r="K51" i="17" s="1"/>
  <c r="K38" i="17"/>
  <c r="K28" i="17"/>
  <c r="K16" i="17"/>
  <c r="K19" i="17" s="1"/>
  <c r="F30" i="17"/>
  <c r="F29" i="17"/>
  <c r="N137" i="17" l="1"/>
  <c r="J176" i="17"/>
  <c r="J166" i="17"/>
  <c r="J156" i="17"/>
  <c r="J146" i="17"/>
  <c r="J134" i="17"/>
  <c r="J137" i="17" s="1"/>
  <c r="J122" i="17"/>
  <c r="J125" i="17" s="1"/>
  <c r="J112" i="17"/>
  <c r="J102" i="17"/>
  <c r="J92" i="17"/>
  <c r="J80" i="17"/>
  <c r="J83" i="17" s="1"/>
  <c r="J70" i="17"/>
  <c r="J60" i="17"/>
  <c r="J48" i="17"/>
  <c r="J51" i="17" s="1"/>
  <c r="J38" i="17"/>
  <c r="J28" i="17"/>
  <c r="J16" i="17" l="1"/>
  <c r="J19" i="17" s="1"/>
  <c r="I176" i="17" l="1"/>
  <c r="I166" i="17"/>
  <c r="I156" i="17"/>
  <c r="I146" i="17"/>
  <c r="I134" i="17"/>
  <c r="I137" i="17" s="1"/>
  <c r="H134" i="17"/>
  <c r="H137" i="17" s="1"/>
  <c r="I122" i="17"/>
  <c r="I125" i="17" s="1"/>
  <c r="I112" i="17"/>
  <c r="I102" i="17"/>
  <c r="I92" i="17"/>
  <c r="I80" i="17"/>
  <c r="I83" i="17" s="1"/>
  <c r="I70" i="17"/>
  <c r="I60" i="17"/>
  <c r="I48" i="17"/>
  <c r="I51" i="17" s="1"/>
  <c r="I38" i="17"/>
  <c r="I16" i="17"/>
  <c r="I19" i="17" s="1"/>
  <c r="I28" i="17"/>
  <c r="C19" i="17" l="1"/>
  <c r="I23" i="17"/>
  <c r="H176" i="17" l="1"/>
  <c r="H166" i="17"/>
  <c r="H156" i="17"/>
  <c r="H146" i="17"/>
  <c r="H122" i="17"/>
  <c r="H125" i="17" s="1"/>
  <c r="H112" i="17"/>
  <c r="H102" i="17"/>
  <c r="H92" i="17"/>
  <c r="H80" i="17"/>
  <c r="H83" i="17" s="1"/>
  <c r="H70" i="17"/>
  <c r="H60" i="17"/>
  <c r="H48" i="17"/>
  <c r="H51" i="17" s="1"/>
  <c r="H38" i="17"/>
  <c r="H28" i="17"/>
  <c r="H16" i="17"/>
  <c r="H19" i="17" s="1"/>
  <c r="G39" i="17" l="1"/>
  <c r="G112" i="17" l="1"/>
  <c r="G16" i="17"/>
  <c r="G19" i="17" s="1"/>
  <c r="G176" i="17" l="1"/>
  <c r="G166" i="17"/>
  <c r="G156" i="17"/>
  <c r="G146" i="17"/>
  <c r="G134" i="17"/>
  <c r="G137" i="17" s="1"/>
  <c r="G122" i="17"/>
  <c r="G125" i="17" s="1"/>
  <c r="G102" i="17"/>
  <c r="G92" i="17"/>
  <c r="G80" i="17"/>
  <c r="G83" i="17" s="1"/>
  <c r="G70" i="17"/>
  <c r="G60" i="17"/>
  <c r="G48" i="17"/>
  <c r="G51" i="17" s="1"/>
  <c r="G38" i="17"/>
  <c r="G28" i="17"/>
  <c r="F176" i="17" l="1"/>
  <c r="F166" i="17"/>
  <c r="F156" i="17"/>
  <c r="E156" i="17"/>
  <c r="F146" i="17"/>
  <c r="F134" i="17"/>
  <c r="F122" i="17"/>
  <c r="F125" i="17" s="1"/>
  <c r="F112" i="17"/>
  <c r="F102" i="17"/>
  <c r="F92" i="17"/>
  <c r="F80" i="17"/>
  <c r="F70" i="17"/>
  <c r="F60" i="17"/>
  <c r="F48" i="17"/>
  <c r="F38" i="17"/>
  <c r="F28" i="17"/>
  <c r="F83" i="17" l="1"/>
  <c r="F51" i="17"/>
  <c r="F137" i="17"/>
  <c r="F16" i="17"/>
  <c r="D16" i="17"/>
  <c r="F19" i="17" l="1"/>
  <c r="E16" i="17"/>
  <c r="E19" i="17" s="1"/>
  <c r="O16" i="17" l="1"/>
  <c r="P17" i="17" s="1"/>
  <c r="E176" i="17"/>
  <c r="E166" i="17"/>
  <c r="E146" i="17"/>
  <c r="E134" i="17"/>
  <c r="E137" i="17" s="1"/>
  <c r="E122" i="17"/>
  <c r="E125" i="17" s="1"/>
  <c r="E112" i="17"/>
  <c r="E102" i="17"/>
  <c r="E92" i="17"/>
  <c r="E80" i="17"/>
  <c r="E83" i="17" s="1"/>
  <c r="E70" i="17"/>
  <c r="E60" i="17"/>
  <c r="E48" i="17"/>
  <c r="E51" i="17" s="1"/>
  <c r="E38" i="17"/>
  <c r="E28" i="17"/>
  <c r="P19" i="17" l="1"/>
  <c r="D19" i="17"/>
  <c r="D112" i="17" l="1"/>
  <c r="D92" i="17" l="1"/>
  <c r="D60" i="17" l="1"/>
  <c r="D176" i="17" l="1"/>
  <c r="D166" i="17"/>
  <c r="D156" i="17"/>
  <c r="D146" i="17"/>
  <c r="D134" i="17"/>
  <c r="D137" i="17" s="1"/>
  <c r="D122" i="17"/>
  <c r="D125" i="17" s="1"/>
  <c r="D102" i="17"/>
  <c r="D80" i="17"/>
  <c r="D83" i="17" s="1"/>
  <c r="D70" i="17"/>
  <c r="D48" i="17"/>
  <c r="D51" i="17" s="1"/>
  <c r="D38" i="17"/>
  <c r="C27" i="17"/>
  <c r="D28" i="17"/>
  <c r="C166" i="17" l="1"/>
  <c r="C156" i="17"/>
  <c r="C146" i="17"/>
  <c r="O146" i="17" s="1"/>
  <c r="P147" i="17" s="1"/>
  <c r="C134" i="17"/>
  <c r="C122" i="17"/>
  <c r="C125" i="17" s="1"/>
  <c r="C112" i="17"/>
  <c r="C102" i="17"/>
  <c r="O102" i="17" s="1"/>
  <c r="P103" i="17" s="1"/>
  <c r="C92" i="17"/>
  <c r="C80" i="17"/>
  <c r="C70" i="17"/>
  <c r="C60" i="17"/>
  <c r="C48" i="17"/>
  <c r="C38" i="17"/>
  <c r="O38" i="17" s="1"/>
  <c r="P39" i="17" s="1"/>
  <c r="C51" i="17" l="1"/>
  <c r="O48" i="17"/>
  <c r="O92" i="17"/>
  <c r="P93" i="17" s="1"/>
  <c r="C137" i="17"/>
  <c r="O134" i="17"/>
  <c r="O70" i="17"/>
  <c r="P71" i="17" s="1"/>
  <c r="O112" i="17"/>
  <c r="P113" i="17" s="1"/>
  <c r="O156" i="17"/>
  <c r="P157" i="17" s="1"/>
  <c r="O60" i="17"/>
  <c r="P61" i="17" s="1"/>
  <c r="C83" i="17"/>
  <c r="O80" i="17"/>
  <c r="O122" i="17"/>
  <c r="P125" i="17" s="1"/>
  <c r="O166" i="17"/>
  <c r="P167" i="17" s="1"/>
  <c r="C28" i="17"/>
  <c r="O28" i="17" s="1"/>
  <c r="P29" i="17" s="1"/>
  <c r="P123" i="17" l="1"/>
  <c r="P83" i="17"/>
  <c r="P81" i="17"/>
  <c r="P51" i="17"/>
  <c r="P49" i="17"/>
  <c r="P137" i="17"/>
  <c r="P135" i="17"/>
  <c r="C176" i="17"/>
  <c r="O176" i="17" l="1"/>
  <c r="P177" i="17" s="1"/>
  <c r="N178" i="17"/>
  <c r="N177" i="17"/>
  <c r="N175" i="17"/>
  <c r="N174" i="17"/>
  <c r="N171" i="17"/>
  <c r="N169" i="17"/>
  <c r="N168" i="17"/>
  <c r="N167" i="17"/>
  <c r="N165" i="17"/>
  <c r="N164" i="17"/>
  <c r="N161" i="17"/>
  <c r="N159" i="17"/>
  <c r="N158" i="17"/>
  <c r="N157" i="17"/>
  <c r="N155" i="17"/>
  <c r="N154" i="17"/>
  <c r="N151" i="17"/>
  <c r="N149" i="17"/>
  <c r="N148" i="17"/>
  <c r="N147" i="17"/>
  <c r="N145" i="17"/>
  <c r="N144" i="17"/>
  <c r="N141" i="17"/>
  <c r="N139" i="17"/>
  <c r="N136" i="17"/>
  <c r="N135" i="17"/>
  <c r="N133" i="17"/>
  <c r="N132" i="17"/>
  <c r="N138" i="17" s="1"/>
  <c r="N129" i="17"/>
  <c r="N127" i="17"/>
  <c r="N124" i="17"/>
  <c r="N123" i="17"/>
  <c r="N121" i="17"/>
  <c r="N120" i="17"/>
  <c r="N126" i="17" s="1"/>
  <c r="N117" i="17"/>
  <c r="N115" i="17"/>
  <c r="N114" i="17"/>
  <c r="N113" i="17"/>
  <c r="N111" i="17"/>
  <c r="N110" i="17"/>
  <c r="N107" i="17"/>
  <c r="N105" i="17"/>
  <c r="N104" i="17"/>
  <c r="N103" i="17"/>
  <c r="N101" i="17"/>
  <c r="N100" i="17"/>
  <c r="N97" i="17"/>
  <c r="N95" i="17"/>
  <c r="N94" i="17"/>
  <c r="N93" i="17"/>
  <c r="N91" i="17"/>
  <c r="N90" i="17"/>
  <c r="N87" i="17"/>
  <c r="N85" i="17"/>
  <c r="N82" i="17"/>
  <c r="N81" i="17"/>
  <c r="N79" i="17"/>
  <c r="N78" i="17"/>
  <c r="N84" i="17" s="1"/>
  <c r="N75" i="17"/>
  <c r="N73" i="17"/>
  <c r="N72" i="17"/>
  <c r="N71" i="17"/>
  <c r="N69" i="17"/>
  <c r="N68" i="17"/>
  <c r="N65" i="17"/>
  <c r="N63" i="17"/>
  <c r="N62" i="17"/>
  <c r="N61" i="17"/>
  <c r="N59" i="17"/>
  <c r="N58" i="17"/>
  <c r="N55" i="17"/>
  <c r="N53" i="17"/>
  <c r="N50" i="17"/>
  <c r="N49" i="17"/>
  <c r="N47" i="17"/>
  <c r="N46" i="17"/>
  <c r="N52" i="17" s="1"/>
  <c r="N43" i="17"/>
  <c r="N41" i="17"/>
  <c r="N40" i="17"/>
  <c r="N39" i="17"/>
  <c r="N37" i="17"/>
  <c r="N36" i="17"/>
  <c r="N33" i="17"/>
  <c r="N31" i="17"/>
  <c r="N30" i="17"/>
  <c r="N29" i="17"/>
  <c r="N27" i="17"/>
  <c r="N26" i="17"/>
  <c r="N23" i="17"/>
  <c r="N21" i="17"/>
  <c r="N18" i="17"/>
  <c r="N17" i="17"/>
  <c r="N15" i="17"/>
  <c r="N14" i="17"/>
  <c r="N20" i="17" s="1"/>
  <c r="N11" i="17"/>
  <c r="N9" i="17"/>
  <c r="M178" i="17"/>
  <c r="M177" i="17"/>
  <c r="M175" i="17"/>
  <c r="M174" i="17"/>
  <c r="M171" i="17"/>
  <c r="M169" i="17"/>
  <c r="M168" i="17"/>
  <c r="M167" i="17"/>
  <c r="M165" i="17"/>
  <c r="M164" i="17"/>
  <c r="M161" i="17"/>
  <c r="M159" i="17"/>
  <c r="M158" i="17"/>
  <c r="M157" i="17"/>
  <c r="M155" i="17"/>
  <c r="M154" i="17"/>
  <c r="M151" i="17"/>
  <c r="M149" i="17"/>
  <c r="M148" i="17"/>
  <c r="M147" i="17"/>
  <c r="M145" i="17"/>
  <c r="M144" i="17"/>
  <c r="M141" i="17"/>
  <c r="M139" i="17"/>
  <c r="M136" i="17"/>
  <c r="M135" i="17"/>
  <c r="M133" i="17"/>
  <c r="M132" i="17"/>
  <c r="M138" i="17" s="1"/>
  <c r="M129" i="17"/>
  <c r="M127" i="17"/>
  <c r="M124" i="17"/>
  <c r="M123" i="17"/>
  <c r="M121" i="17"/>
  <c r="M120" i="17"/>
  <c r="M126" i="17" s="1"/>
  <c r="M117" i="17"/>
  <c r="M115" i="17"/>
  <c r="M114" i="17"/>
  <c r="M113" i="17"/>
  <c r="M111" i="17"/>
  <c r="M110" i="17"/>
  <c r="M107" i="17"/>
  <c r="M105" i="17"/>
  <c r="M104" i="17"/>
  <c r="M103" i="17"/>
  <c r="M101" i="17"/>
  <c r="M100" i="17"/>
  <c r="M97" i="17"/>
  <c r="M95" i="17"/>
  <c r="M94" i="17"/>
  <c r="M93" i="17"/>
  <c r="M91" i="17"/>
  <c r="M90" i="17"/>
  <c r="M87" i="17"/>
  <c r="M85" i="17"/>
  <c r="M82" i="17"/>
  <c r="M81" i="17"/>
  <c r="M79" i="17"/>
  <c r="M78" i="17"/>
  <c r="M84" i="17" s="1"/>
  <c r="M75" i="17"/>
  <c r="M73" i="17"/>
  <c r="M72" i="17"/>
  <c r="M71" i="17"/>
  <c r="M69" i="17"/>
  <c r="M68" i="17"/>
  <c r="M65" i="17"/>
  <c r="M63" i="17"/>
  <c r="M62" i="17"/>
  <c r="M61" i="17"/>
  <c r="M59" i="17"/>
  <c r="M58" i="17"/>
  <c r="M55" i="17"/>
  <c r="M53" i="17"/>
  <c r="M50" i="17"/>
  <c r="M49" i="17"/>
  <c r="M47" i="17"/>
  <c r="M46" i="17"/>
  <c r="M52" i="17" s="1"/>
  <c r="M43" i="17"/>
  <c r="M41" i="17"/>
  <c r="M40" i="17"/>
  <c r="M39" i="17"/>
  <c r="M37" i="17"/>
  <c r="M36" i="17"/>
  <c r="M33" i="17"/>
  <c r="M31" i="17"/>
  <c r="M30" i="17"/>
  <c r="M29" i="17"/>
  <c r="M27" i="17"/>
  <c r="M26" i="17"/>
  <c r="M23" i="17"/>
  <c r="M21" i="17"/>
  <c r="M18" i="17"/>
  <c r="M15" i="17"/>
  <c r="M14" i="17"/>
  <c r="M20" i="17" s="1"/>
  <c r="M11" i="17"/>
  <c r="M9" i="17"/>
  <c r="L178" i="17"/>
  <c r="L177" i="17"/>
  <c r="L175" i="17"/>
  <c r="L174" i="17"/>
  <c r="L171" i="17"/>
  <c r="L169" i="17"/>
  <c r="L168" i="17"/>
  <c r="L167" i="17"/>
  <c r="L165" i="17"/>
  <c r="L164" i="17"/>
  <c r="L161" i="17"/>
  <c r="L159" i="17"/>
  <c r="L158" i="17"/>
  <c r="L157" i="17"/>
  <c r="L155" i="17"/>
  <c r="L154" i="17"/>
  <c r="L151" i="17"/>
  <c r="L149" i="17"/>
  <c r="L148" i="17"/>
  <c r="L147" i="17"/>
  <c r="L145" i="17"/>
  <c r="L144" i="17"/>
  <c r="L141" i="17"/>
  <c r="L139" i="17"/>
  <c r="L136" i="17"/>
  <c r="L135" i="17"/>
  <c r="L133" i="17"/>
  <c r="L132" i="17"/>
  <c r="L138" i="17" s="1"/>
  <c r="L129" i="17"/>
  <c r="L127" i="17"/>
  <c r="L124" i="17"/>
  <c r="L123" i="17"/>
  <c r="L121" i="17"/>
  <c r="L120" i="17"/>
  <c r="L126" i="17" s="1"/>
  <c r="L117" i="17"/>
  <c r="L115" i="17"/>
  <c r="L114" i="17"/>
  <c r="L113" i="17"/>
  <c r="L111" i="17"/>
  <c r="L110" i="17"/>
  <c r="L107" i="17"/>
  <c r="L105" i="17"/>
  <c r="L104" i="17"/>
  <c r="L103" i="17"/>
  <c r="L101" i="17"/>
  <c r="L100" i="17"/>
  <c r="L97" i="17"/>
  <c r="L95" i="17"/>
  <c r="L94" i="17"/>
  <c r="L93" i="17"/>
  <c r="L91" i="17"/>
  <c r="L90" i="17"/>
  <c r="L87" i="17"/>
  <c r="L85" i="17"/>
  <c r="L82" i="17"/>
  <c r="L81" i="17"/>
  <c r="L79" i="17"/>
  <c r="L78" i="17"/>
  <c r="L84" i="17" s="1"/>
  <c r="L75" i="17"/>
  <c r="L73" i="17"/>
  <c r="L72" i="17"/>
  <c r="L71" i="17"/>
  <c r="L69" i="17"/>
  <c r="L68" i="17"/>
  <c r="L65" i="17"/>
  <c r="L63" i="17"/>
  <c r="L62" i="17"/>
  <c r="L61" i="17"/>
  <c r="L59" i="17"/>
  <c r="L58" i="17"/>
  <c r="L55" i="17"/>
  <c r="L53" i="17"/>
  <c r="L50" i="17"/>
  <c r="L49" i="17"/>
  <c r="L47" i="17"/>
  <c r="L46" i="17"/>
  <c r="L43" i="17"/>
  <c r="L41" i="17"/>
  <c r="L40" i="17"/>
  <c r="L39" i="17"/>
  <c r="L37" i="17"/>
  <c r="L36" i="17"/>
  <c r="L33" i="17"/>
  <c r="L31" i="17"/>
  <c r="L30" i="17"/>
  <c r="L29" i="17"/>
  <c r="L27" i="17"/>
  <c r="L26" i="17"/>
  <c r="L23" i="17"/>
  <c r="L21" i="17"/>
  <c r="L18" i="17"/>
  <c r="L17" i="17"/>
  <c r="L15" i="17"/>
  <c r="L14" i="17"/>
  <c r="L20" i="17" s="1"/>
  <c r="L11" i="17"/>
  <c r="L9" i="17"/>
  <c r="K178" i="17"/>
  <c r="K177" i="17"/>
  <c r="K175" i="17"/>
  <c r="K174" i="17"/>
  <c r="K171" i="17"/>
  <c r="K169" i="17"/>
  <c r="K168" i="17"/>
  <c r="K167" i="17"/>
  <c r="K165" i="17"/>
  <c r="K164" i="17"/>
  <c r="K161" i="17"/>
  <c r="K159" i="17"/>
  <c r="K158" i="17"/>
  <c r="K157" i="17"/>
  <c r="K155" i="17"/>
  <c r="K154" i="17"/>
  <c r="K151" i="17"/>
  <c r="K149" i="17"/>
  <c r="K148" i="17"/>
  <c r="K147" i="17"/>
  <c r="K145" i="17"/>
  <c r="K144" i="17"/>
  <c r="K141" i="17"/>
  <c r="K139" i="17"/>
  <c r="K136" i="17"/>
  <c r="K135" i="17"/>
  <c r="K133" i="17"/>
  <c r="K132" i="17"/>
  <c r="K138" i="17" s="1"/>
  <c r="K129" i="17"/>
  <c r="K127" i="17"/>
  <c r="K124" i="17"/>
  <c r="K123" i="17"/>
  <c r="K121" i="17"/>
  <c r="K120" i="17"/>
  <c r="K126" i="17" s="1"/>
  <c r="K117" i="17"/>
  <c r="K115" i="17"/>
  <c r="K114" i="17"/>
  <c r="K113" i="17"/>
  <c r="K111" i="17"/>
  <c r="K110" i="17"/>
  <c r="K107" i="17"/>
  <c r="K105" i="17"/>
  <c r="K104" i="17"/>
  <c r="K103" i="17"/>
  <c r="K101" i="17"/>
  <c r="K100" i="17"/>
  <c r="K97" i="17"/>
  <c r="K95" i="17"/>
  <c r="K94" i="17"/>
  <c r="K93" i="17"/>
  <c r="K91" i="17"/>
  <c r="K90" i="17"/>
  <c r="K87" i="17"/>
  <c r="K85" i="17"/>
  <c r="K82" i="17"/>
  <c r="K81" i="17"/>
  <c r="K79" i="17"/>
  <c r="K78" i="17"/>
  <c r="K84" i="17" s="1"/>
  <c r="K75" i="17"/>
  <c r="K73" i="17"/>
  <c r="K72" i="17"/>
  <c r="K71" i="17"/>
  <c r="K69" i="17"/>
  <c r="K68" i="17"/>
  <c r="K65" i="17"/>
  <c r="K63" i="17"/>
  <c r="K62" i="17"/>
  <c r="K61" i="17"/>
  <c r="K59" i="17"/>
  <c r="K58" i="17"/>
  <c r="K55" i="17"/>
  <c r="K53" i="17"/>
  <c r="K50" i="17"/>
  <c r="K49" i="17"/>
  <c r="K47" i="17"/>
  <c r="K46" i="17"/>
  <c r="K52" i="17" s="1"/>
  <c r="K43" i="17"/>
  <c r="K41" i="17"/>
  <c r="K40" i="17"/>
  <c r="K39" i="17"/>
  <c r="K37" i="17"/>
  <c r="K36" i="17"/>
  <c r="K33" i="17"/>
  <c r="K31" i="17"/>
  <c r="K30" i="17"/>
  <c r="K29" i="17"/>
  <c r="K27" i="17"/>
  <c r="K26" i="17"/>
  <c r="K23" i="17"/>
  <c r="K21" i="17"/>
  <c r="K18" i="17"/>
  <c r="K17" i="17"/>
  <c r="K15" i="17"/>
  <c r="K14" i="17"/>
  <c r="K20" i="17" s="1"/>
  <c r="K11" i="17"/>
  <c r="K9" i="17"/>
  <c r="J178" i="17"/>
  <c r="J177" i="17"/>
  <c r="J175" i="17"/>
  <c r="J174" i="17"/>
  <c r="J171" i="17"/>
  <c r="J169" i="17"/>
  <c r="J168" i="17"/>
  <c r="J167" i="17"/>
  <c r="J165" i="17"/>
  <c r="J164" i="17"/>
  <c r="J161" i="17"/>
  <c r="J159" i="17"/>
  <c r="J158" i="17"/>
  <c r="J157" i="17"/>
  <c r="J155" i="17"/>
  <c r="J154" i="17"/>
  <c r="J151" i="17"/>
  <c r="J149" i="17"/>
  <c r="J148" i="17"/>
  <c r="J147" i="17"/>
  <c r="J145" i="17"/>
  <c r="J144" i="17"/>
  <c r="J141" i="17"/>
  <c r="J139" i="17"/>
  <c r="J136" i="17"/>
  <c r="J135" i="17"/>
  <c r="J133" i="17"/>
  <c r="J132" i="17"/>
  <c r="J138" i="17" s="1"/>
  <c r="J129" i="17"/>
  <c r="J127" i="17"/>
  <c r="J124" i="17"/>
  <c r="J123" i="17"/>
  <c r="J121" i="17"/>
  <c r="J120" i="17"/>
  <c r="J126" i="17" s="1"/>
  <c r="J117" i="17"/>
  <c r="J115" i="17"/>
  <c r="J114" i="17"/>
  <c r="J113" i="17"/>
  <c r="J111" i="17"/>
  <c r="J110" i="17"/>
  <c r="J107" i="17"/>
  <c r="J105" i="17"/>
  <c r="J104" i="17"/>
  <c r="J103" i="17"/>
  <c r="J101" i="17"/>
  <c r="J100" i="17"/>
  <c r="J97" i="17"/>
  <c r="J95" i="17"/>
  <c r="J94" i="17"/>
  <c r="J93" i="17"/>
  <c r="J91" i="17"/>
  <c r="J90" i="17"/>
  <c r="J87" i="17"/>
  <c r="J85" i="17"/>
  <c r="J82" i="17"/>
  <c r="J81" i="17"/>
  <c r="J79" i="17"/>
  <c r="J78" i="17"/>
  <c r="J84" i="17" s="1"/>
  <c r="J75" i="17"/>
  <c r="J73" i="17"/>
  <c r="J72" i="17"/>
  <c r="J71" i="17"/>
  <c r="J69" i="17"/>
  <c r="J68" i="17"/>
  <c r="J65" i="17"/>
  <c r="J63" i="17"/>
  <c r="J62" i="17"/>
  <c r="J61" i="17"/>
  <c r="J59" i="17"/>
  <c r="J58" i="17"/>
  <c r="J55" i="17"/>
  <c r="J53" i="17"/>
  <c r="J50" i="17"/>
  <c r="J49" i="17"/>
  <c r="J47" i="17"/>
  <c r="J46" i="17"/>
  <c r="J52" i="17" s="1"/>
  <c r="J43" i="17"/>
  <c r="J41" i="17"/>
  <c r="J40" i="17"/>
  <c r="J39" i="17"/>
  <c r="J37" i="17"/>
  <c r="J36" i="17"/>
  <c r="J33" i="17"/>
  <c r="J31" i="17"/>
  <c r="J30" i="17"/>
  <c r="J29" i="17"/>
  <c r="J27" i="17"/>
  <c r="J26" i="17"/>
  <c r="J23" i="17"/>
  <c r="J21" i="17"/>
  <c r="J18" i="17"/>
  <c r="J17" i="17"/>
  <c r="J15" i="17"/>
  <c r="J14" i="17"/>
  <c r="J20" i="17" s="1"/>
  <c r="J11" i="17"/>
  <c r="J9" i="17"/>
  <c r="I178" i="17"/>
  <c r="I177" i="17"/>
  <c r="I175" i="17"/>
  <c r="I174" i="17"/>
  <c r="I171" i="17"/>
  <c r="I169" i="17"/>
  <c r="I168" i="17"/>
  <c r="I167" i="17"/>
  <c r="I165" i="17"/>
  <c r="I164" i="17"/>
  <c r="I161" i="17"/>
  <c r="I159" i="17"/>
  <c r="I158" i="17"/>
  <c r="I157" i="17"/>
  <c r="I155" i="17"/>
  <c r="I154" i="17"/>
  <c r="I151" i="17"/>
  <c r="I149" i="17"/>
  <c r="I148" i="17"/>
  <c r="I147" i="17"/>
  <c r="I145" i="17"/>
  <c r="I144" i="17"/>
  <c r="I141" i="17"/>
  <c r="I139" i="17"/>
  <c r="I136" i="17"/>
  <c r="I135" i="17"/>
  <c r="I133" i="17"/>
  <c r="I132" i="17"/>
  <c r="I138" i="17" s="1"/>
  <c r="I129" i="17"/>
  <c r="I127" i="17"/>
  <c r="I124" i="17"/>
  <c r="I123" i="17"/>
  <c r="I121" i="17"/>
  <c r="I120" i="17"/>
  <c r="I126" i="17" s="1"/>
  <c r="I117" i="17"/>
  <c r="I115" i="17"/>
  <c r="I114" i="17"/>
  <c r="I113" i="17"/>
  <c r="I111" i="17"/>
  <c r="I110" i="17"/>
  <c r="I107" i="17"/>
  <c r="I105" i="17"/>
  <c r="I104" i="17"/>
  <c r="I103" i="17"/>
  <c r="I101" i="17"/>
  <c r="I100" i="17"/>
  <c r="I97" i="17"/>
  <c r="I95" i="17"/>
  <c r="I94" i="17"/>
  <c r="I93" i="17"/>
  <c r="I91" i="17"/>
  <c r="I90" i="17"/>
  <c r="I87" i="17"/>
  <c r="I85" i="17"/>
  <c r="I82" i="17"/>
  <c r="I81" i="17"/>
  <c r="I79" i="17"/>
  <c r="I78" i="17"/>
  <c r="I84" i="17" s="1"/>
  <c r="I75" i="17"/>
  <c r="I73" i="17"/>
  <c r="I72" i="17"/>
  <c r="I71" i="17"/>
  <c r="I69" i="17"/>
  <c r="I68" i="17"/>
  <c r="I65" i="17"/>
  <c r="I63" i="17"/>
  <c r="I62" i="17"/>
  <c r="I61" i="17"/>
  <c r="I59" i="17"/>
  <c r="I58" i="17"/>
  <c r="I55" i="17"/>
  <c r="I53" i="17"/>
  <c r="I50" i="17"/>
  <c r="I49" i="17"/>
  <c r="I47" i="17"/>
  <c r="I46" i="17"/>
  <c r="I52" i="17" s="1"/>
  <c r="I43" i="17"/>
  <c r="I41" i="17"/>
  <c r="I40" i="17"/>
  <c r="I39" i="17"/>
  <c r="I37" i="17"/>
  <c r="I36" i="17"/>
  <c r="I33" i="17"/>
  <c r="I31" i="17"/>
  <c r="I30" i="17"/>
  <c r="I29" i="17"/>
  <c r="I27" i="17"/>
  <c r="I26" i="17"/>
  <c r="I21" i="17"/>
  <c r="I18" i="17"/>
  <c r="I17" i="17"/>
  <c r="I15" i="17"/>
  <c r="I14" i="17"/>
  <c r="I20" i="17" s="1"/>
  <c r="I11" i="17"/>
  <c r="I9" i="17"/>
  <c r="H178" i="17"/>
  <c r="H177" i="17"/>
  <c r="H175" i="17"/>
  <c r="H174" i="17"/>
  <c r="H171" i="17"/>
  <c r="H169" i="17"/>
  <c r="H168" i="17"/>
  <c r="H167" i="17"/>
  <c r="H165" i="17"/>
  <c r="H164" i="17"/>
  <c r="H161" i="17"/>
  <c r="H159" i="17"/>
  <c r="H158" i="17"/>
  <c r="H157" i="17"/>
  <c r="H155" i="17"/>
  <c r="H154" i="17"/>
  <c r="H151" i="17"/>
  <c r="H149" i="17"/>
  <c r="H148" i="17"/>
  <c r="H147" i="17"/>
  <c r="H145" i="17"/>
  <c r="H144" i="17"/>
  <c r="H141" i="17"/>
  <c r="H139" i="17"/>
  <c r="H136" i="17"/>
  <c r="H135" i="17"/>
  <c r="H133" i="17"/>
  <c r="H132" i="17"/>
  <c r="H138" i="17" s="1"/>
  <c r="H129" i="17"/>
  <c r="H127" i="17"/>
  <c r="H124" i="17"/>
  <c r="H123" i="17"/>
  <c r="H121" i="17"/>
  <c r="H120" i="17"/>
  <c r="H126" i="17" s="1"/>
  <c r="H117" i="17"/>
  <c r="H115" i="17"/>
  <c r="H114" i="17"/>
  <c r="H113" i="17"/>
  <c r="H111" i="17"/>
  <c r="H110" i="17"/>
  <c r="H107" i="17"/>
  <c r="H105" i="17"/>
  <c r="H104" i="17"/>
  <c r="H103" i="17"/>
  <c r="H101" i="17"/>
  <c r="H100" i="17"/>
  <c r="H97" i="17"/>
  <c r="H95" i="17"/>
  <c r="H94" i="17"/>
  <c r="H93" i="17"/>
  <c r="H91" i="17"/>
  <c r="H90" i="17"/>
  <c r="H87" i="17"/>
  <c r="H85" i="17"/>
  <c r="H82" i="17"/>
  <c r="H81" i="17"/>
  <c r="H79" i="17"/>
  <c r="H78" i="17"/>
  <c r="H84" i="17" s="1"/>
  <c r="H75" i="17"/>
  <c r="H73" i="17"/>
  <c r="H72" i="17"/>
  <c r="H71" i="17"/>
  <c r="H69" i="17"/>
  <c r="H68" i="17"/>
  <c r="H65" i="17"/>
  <c r="H63" i="17"/>
  <c r="H62" i="17"/>
  <c r="H61" i="17"/>
  <c r="H59" i="17"/>
  <c r="H58" i="17"/>
  <c r="H55" i="17"/>
  <c r="H53" i="17"/>
  <c r="H50" i="17"/>
  <c r="H49" i="17"/>
  <c r="H47" i="17"/>
  <c r="H46" i="17"/>
  <c r="H52" i="17" s="1"/>
  <c r="H43" i="17"/>
  <c r="H41" i="17"/>
  <c r="H40" i="17"/>
  <c r="H39" i="17"/>
  <c r="H37" i="17"/>
  <c r="H36" i="17"/>
  <c r="H33" i="17"/>
  <c r="H31" i="17"/>
  <c r="H30" i="17"/>
  <c r="H29" i="17"/>
  <c r="H27" i="17"/>
  <c r="H26" i="17"/>
  <c r="H23" i="17"/>
  <c r="H21" i="17"/>
  <c r="H15" i="17"/>
  <c r="H14" i="17"/>
  <c r="G178" i="17"/>
  <c r="G177" i="17"/>
  <c r="G175" i="17"/>
  <c r="G174" i="17"/>
  <c r="G171" i="17"/>
  <c r="G169" i="17"/>
  <c r="G168" i="17"/>
  <c r="G167" i="17"/>
  <c r="G165" i="17"/>
  <c r="G164" i="17"/>
  <c r="G161" i="17"/>
  <c r="G159" i="17"/>
  <c r="G158" i="17"/>
  <c r="G157" i="17"/>
  <c r="G155" i="17"/>
  <c r="G154" i="17"/>
  <c r="G151" i="17"/>
  <c r="G149" i="17"/>
  <c r="G148" i="17"/>
  <c r="G147" i="17"/>
  <c r="G145" i="17"/>
  <c r="G144" i="17"/>
  <c r="G141" i="17"/>
  <c r="G139" i="17"/>
  <c r="G136" i="17"/>
  <c r="G135" i="17"/>
  <c r="G133" i="17"/>
  <c r="G132" i="17"/>
  <c r="G138" i="17" s="1"/>
  <c r="G129" i="17"/>
  <c r="G127" i="17"/>
  <c r="G124" i="17"/>
  <c r="G123" i="17"/>
  <c r="G121" i="17"/>
  <c r="G120" i="17"/>
  <c r="G126" i="17" s="1"/>
  <c r="G117" i="17"/>
  <c r="G115" i="17"/>
  <c r="G114" i="17"/>
  <c r="G113" i="17"/>
  <c r="G111" i="17"/>
  <c r="G110" i="17"/>
  <c r="G107" i="17"/>
  <c r="G105" i="17"/>
  <c r="G104" i="17"/>
  <c r="G103" i="17"/>
  <c r="G101" i="17"/>
  <c r="G100" i="17"/>
  <c r="G97" i="17"/>
  <c r="G95" i="17"/>
  <c r="G94" i="17"/>
  <c r="G93" i="17"/>
  <c r="G91" i="17"/>
  <c r="G90" i="17"/>
  <c r="G87" i="17"/>
  <c r="G85" i="17"/>
  <c r="G82" i="17"/>
  <c r="G81" i="17"/>
  <c r="G79" i="17"/>
  <c r="G78" i="17"/>
  <c r="G84" i="17" s="1"/>
  <c r="G75" i="17"/>
  <c r="G73" i="17"/>
  <c r="G72" i="17"/>
  <c r="G71" i="17"/>
  <c r="G69" i="17"/>
  <c r="G68" i="17"/>
  <c r="G65" i="17"/>
  <c r="G63" i="17"/>
  <c r="G62" i="17"/>
  <c r="G61" i="17"/>
  <c r="G59" i="17"/>
  <c r="G58" i="17"/>
  <c r="G55" i="17"/>
  <c r="G53" i="17"/>
  <c r="G50" i="17"/>
  <c r="G49" i="17"/>
  <c r="G47" i="17"/>
  <c r="G46" i="17"/>
  <c r="G52" i="17" s="1"/>
  <c r="G43" i="17"/>
  <c r="G41" i="17"/>
  <c r="G40" i="17"/>
  <c r="G37" i="17"/>
  <c r="G36" i="17"/>
  <c r="G33" i="17"/>
  <c r="G31" i="17"/>
  <c r="G30" i="17"/>
  <c r="G29" i="17"/>
  <c r="G27" i="17"/>
  <c r="G26" i="17"/>
  <c r="G23" i="17"/>
  <c r="G21" i="17"/>
  <c r="G18" i="17"/>
  <c r="G17" i="17"/>
  <c r="G15" i="17"/>
  <c r="G14" i="17"/>
  <c r="G11" i="17"/>
  <c r="G9" i="17"/>
  <c r="F178" i="17"/>
  <c r="F177" i="17"/>
  <c r="F175" i="17"/>
  <c r="F174" i="17"/>
  <c r="F171" i="17"/>
  <c r="F169" i="17"/>
  <c r="F168" i="17"/>
  <c r="F167" i="17"/>
  <c r="F165" i="17"/>
  <c r="F164" i="17"/>
  <c r="F161" i="17"/>
  <c r="F159" i="17"/>
  <c r="F158" i="17"/>
  <c r="F157" i="17"/>
  <c r="F155" i="17"/>
  <c r="F154" i="17"/>
  <c r="F151" i="17"/>
  <c r="F149" i="17"/>
  <c r="F148" i="17"/>
  <c r="F147" i="17"/>
  <c r="F145" i="17"/>
  <c r="F144" i="17"/>
  <c r="F141" i="17"/>
  <c r="F139" i="17"/>
  <c r="F136" i="17"/>
  <c r="F135" i="17"/>
  <c r="F133" i="17"/>
  <c r="F132" i="17"/>
  <c r="F138" i="17" s="1"/>
  <c r="F129" i="17"/>
  <c r="F127" i="17"/>
  <c r="F124" i="17"/>
  <c r="F123" i="17"/>
  <c r="F121" i="17"/>
  <c r="F120" i="17"/>
  <c r="F126" i="17" s="1"/>
  <c r="F117" i="17"/>
  <c r="F115" i="17"/>
  <c r="F114" i="17"/>
  <c r="F113" i="17"/>
  <c r="F111" i="17"/>
  <c r="F110" i="17"/>
  <c r="F107" i="17"/>
  <c r="F105" i="17"/>
  <c r="F104" i="17"/>
  <c r="F103" i="17"/>
  <c r="F101" i="17"/>
  <c r="F100" i="17"/>
  <c r="F97" i="17"/>
  <c r="F95" i="17"/>
  <c r="F94" i="17"/>
  <c r="F93" i="17"/>
  <c r="F91" i="17"/>
  <c r="F90" i="17"/>
  <c r="F87" i="17"/>
  <c r="F85" i="17"/>
  <c r="F82" i="17"/>
  <c r="F81" i="17"/>
  <c r="F79" i="17"/>
  <c r="F78" i="17"/>
  <c r="F84" i="17" s="1"/>
  <c r="F75" i="17"/>
  <c r="F73" i="17"/>
  <c r="F72" i="17"/>
  <c r="F71" i="17"/>
  <c r="F69" i="17"/>
  <c r="F68" i="17"/>
  <c r="F65" i="17"/>
  <c r="F63" i="17"/>
  <c r="F62" i="17"/>
  <c r="F61" i="17"/>
  <c r="F59" i="17"/>
  <c r="F58" i="17"/>
  <c r="F55" i="17"/>
  <c r="F53" i="17"/>
  <c r="F50" i="17"/>
  <c r="F49" i="17"/>
  <c r="F47" i="17"/>
  <c r="F46" i="17"/>
  <c r="F52" i="17" s="1"/>
  <c r="F43" i="17"/>
  <c r="F41" i="17"/>
  <c r="F40" i="17"/>
  <c r="F39" i="17"/>
  <c r="F37" i="17"/>
  <c r="F36" i="17"/>
  <c r="F33" i="17"/>
  <c r="F31" i="17"/>
  <c r="F27" i="17"/>
  <c r="F26" i="17"/>
  <c r="F18" i="17"/>
  <c r="F17" i="17"/>
  <c r="F15" i="17"/>
  <c r="F14" i="17"/>
  <c r="F20" i="17" s="1"/>
  <c r="F11" i="17"/>
  <c r="F9" i="17"/>
  <c r="E178" i="17"/>
  <c r="E177" i="17"/>
  <c r="E175" i="17"/>
  <c r="E174" i="17"/>
  <c r="E171" i="17"/>
  <c r="E169" i="17"/>
  <c r="E168" i="17"/>
  <c r="E167" i="17"/>
  <c r="E165" i="17"/>
  <c r="E164" i="17"/>
  <c r="E161" i="17"/>
  <c r="E159" i="17"/>
  <c r="E158" i="17"/>
  <c r="E157" i="17"/>
  <c r="E155" i="17"/>
  <c r="E154" i="17"/>
  <c r="E151" i="17"/>
  <c r="E149" i="17"/>
  <c r="E148" i="17"/>
  <c r="E147" i="17"/>
  <c r="E145" i="17"/>
  <c r="E144" i="17"/>
  <c r="E141" i="17"/>
  <c r="E139" i="17"/>
  <c r="E136" i="17"/>
  <c r="E135" i="17"/>
  <c r="E133" i="17"/>
  <c r="E132" i="17"/>
  <c r="E129" i="17"/>
  <c r="E127" i="17"/>
  <c r="E124" i="17"/>
  <c r="E123" i="17"/>
  <c r="E121" i="17"/>
  <c r="E120" i="17"/>
  <c r="E126" i="17" s="1"/>
  <c r="E117" i="17"/>
  <c r="E115" i="17"/>
  <c r="E114" i="17"/>
  <c r="E113" i="17"/>
  <c r="E111" i="17"/>
  <c r="E110" i="17"/>
  <c r="E107" i="17"/>
  <c r="E105" i="17"/>
  <c r="E104" i="17"/>
  <c r="E103" i="17"/>
  <c r="E101" i="17"/>
  <c r="E100" i="17"/>
  <c r="E97" i="17"/>
  <c r="E95" i="17"/>
  <c r="E94" i="17"/>
  <c r="E93" i="17"/>
  <c r="E91" i="17"/>
  <c r="E90" i="17"/>
  <c r="E87" i="17"/>
  <c r="E85" i="17"/>
  <c r="E82" i="17"/>
  <c r="E81" i="17"/>
  <c r="E79" i="17"/>
  <c r="E78" i="17"/>
  <c r="E84" i="17" s="1"/>
  <c r="E75" i="17"/>
  <c r="E73" i="17"/>
  <c r="E72" i="17"/>
  <c r="E71" i="17"/>
  <c r="E69" i="17"/>
  <c r="E68" i="17"/>
  <c r="E65" i="17"/>
  <c r="E63" i="17"/>
  <c r="E62" i="17"/>
  <c r="E61" i="17"/>
  <c r="E59" i="17"/>
  <c r="E58" i="17"/>
  <c r="E55" i="17"/>
  <c r="E53" i="17"/>
  <c r="E50" i="17"/>
  <c r="E49" i="17"/>
  <c r="E47" i="17"/>
  <c r="E46" i="17"/>
  <c r="E52" i="17" s="1"/>
  <c r="E43" i="17"/>
  <c r="E41" i="17"/>
  <c r="E40" i="17"/>
  <c r="E39" i="17"/>
  <c r="E37" i="17"/>
  <c r="E36" i="17"/>
  <c r="E33" i="17"/>
  <c r="E31" i="17"/>
  <c r="E30" i="17"/>
  <c r="E29" i="17"/>
  <c r="E27" i="17"/>
  <c r="E26" i="17"/>
  <c r="E23" i="17"/>
  <c r="E21" i="17"/>
  <c r="E18" i="17"/>
  <c r="E17" i="17"/>
  <c r="E15" i="17"/>
  <c r="E14" i="17"/>
  <c r="E20" i="17" s="1"/>
  <c r="E11" i="17"/>
  <c r="E9" i="17"/>
  <c r="D178" i="17"/>
  <c r="D177" i="17"/>
  <c r="D175" i="17"/>
  <c r="D174" i="17"/>
  <c r="D171" i="17"/>
  <c r="D169" i="17"/>
  <c r="D168" i="17"/>
  <c r="D167" i="17"/>
  <c r="D165" i="17"/>
  <c r="D164" i="17"/>
  <c r="D161" i="17"/>
  <c r="D159" i="17"/>
  <c r="D158" i="17"/>
  <c r="D157" i="17"/>
  <c r="D155" i="17"/>
  <c r="D154" i="17"/>
  <c r="D151" i="17"/>
  <c r="D149" i="17"/>
  <c r="D148" i="17"/>
  <c r="D147" i="17"/>
  <c r="D145" i="17"/>
  <c r="D144" i="17"/>
  <c r="D141" i="17"/>
  <c r="D139" i="17"/>
  <c r="D136" i="17"/>
  <c r="D135" i="17"/>
  <c r="D133" i="17"/>
  <c r="D132" i="17"/>
  <c r="D138" i="17" s="1"/>
  <c r="D129" i="17"/>
  <c r="D127" i="17"/>
  <c r="D124" i="17"/>
  <c r="D123" i="17"/>
  <c r="D121" i="17"/>
  <c r="D120" i="17"/>
  <c r="D126" i="17" s="1"/>
  <c r="D117" i="17"/>
  <c r="D115" i="17"/>
  <c r="D114" i="17"/>
  <c r="D113" i="17"/>
  <c r="D111" i="17"/>
  <c r="D110" i="17"/>
  <c r="D107" i="17"/>
  <c r="D105" i="17"/>
  <c r="D104" i="17"/>
  <c r="D103" i="17"/>
  <c r="D101" i="17"/>
  <c r="D100" i="17"/>
  <c r="D97" i="17"/>
  <c r="D95" i="17"/>
  <c r="D94" i="17"/>
  <c r="D93" i="17"/>
  <c r="D91" i="17"/>
  <c r="D90" i="17"/>
  <c r="D87" i="17"/>
  <c r="D85" i="17"/>
  <c r="D82" i="17"/>
  <c r="D81" i="17"/>
  <c r="D79" i="17"/>
  <c r="D78" i="17"/>
  <c r="D84" i="17" s="1"/>
  <c r="D75" i="17"/>
  <c r="D73" i="17"/>
  <c r="D72" i="17"/>
  <c r="D71" i="17"/>
  <c r="D69" i="17"/>
  <c r="D68" i="17"/>
  <c r="D65" i="17"/>
  <c r="D63" i="17"/>
  <c r="D62" i="17"/>
  <c r="D61" i="17"/>
  <c r="D59" i="17"/>
  <c r="D58" i="17"/>
  <c r="D55" i="17"/>
  <c r="D53" i="17"/>
  <c r="D50" i="17"/>
  <c r="D49" i="17"/>
  <c r="D47" i="17"/>
  <c r="D46" i="17"/>
  <c r="D52" i="17" s="1"/>
  <c r="D43" i="17"/>
  <c r="D41" i="17"/>
  <c r="D40" i="17"/>
  <c r="D39" i="17"/>
  <c r="D37" i="17"/>
  <c r="D36" i="17"/>
  <c r="D33" i="17"/>
  <c r="D31" i="17"/>
  <c r="D30" i="17"/>
  <c r="D29" i="17"/>
  <c r="D27" i="17"/>
  <c r="D26" i="17"/>
  <c r="D23" i="17"/>
  <c r="D21" i="17"/>
  <c r="D18" i="17"/>
  <c r="D17" i="17"/>
  <c r="D15" i="17"/>
  <c r="D14" i="17"/>
  <c r="D20" i="17" s="1"/>
  <c r="D11" i="17"/>
  <c r="D9" i="17"/>
  <c r="H20" i="17" l="1"/>
  <c r="H10" i="17"/>
  <c r="F24" i="17"/>
  <c r="F22" i="17"/>
  <c r="M162" i="17"/>
  <c r="H56" i="17"/>
  <c r="M142" i="17"/>
  <c r="M76" i="17"/>
  <c r="L98" i="17"/>
  <c r="E160" i="17"/>
  <c r="M34" i="17"/>
  <c r="I118" i="17"/>
  <c r="I98" i="17"/>
  <c r="K34" i="17"/>
  <c r="K76" i="17"/>
  <c r="M118" i="17"/>
  <c r="L162" i="17"/>
  <c r="L44" i="17"/>
  <c r="L52" i="17"/>
  <c r="M56" i="17"/>
  <c r="M98" i="17"/>
  <c r="L142" i="17"/>
  <c r="M108" i="17"/>
  <c r="L118" i="17"/>
  <c r="L88" i="17"/>
  <c r="L108" i="17"/>
  <c r="L66" i="17"/>
  <c r="H162" i="17"/>
  <c r="F116" i="17"/>
  <c r="I22" i="17"/>
  <c r="G12" i="17"/>
  <c r="G20" i="17"/>
  <c r="F86" i="17"/>
  <c r="F106" i="17"/>
  <c r="F96" i="17"/>
  <c r="F74" i="17"/>
  <c r="F64" i="17"/>
  <c r="F54" i="17"/>
  <c r="F42" i="17"/>
  <c r="F32" i="17"/>
  <c r="F10" i="17"/>
  <c r="E10" i="17"/>
  <c r="E128" i="17"/>
  <c r="E138" i="17"/>
  <c r="E116" i="17"/>
  <c r="E64" i="17"/>
  <c r="E54" i="17"/>
  <c r="E42" i="17"/>
  <c r="E22" i="17"/>
  <c r="D42" i="17"/>
  <c r="H34" i="17"/>
  <c r="H76" i="17"/>
  <c r="I142" i="17"/>
  <c r="K56" i="17"/>
  <c r="K162" i="17"/>
  <c r="F128" i="17"/>
  <c r="F140" i="17"/>
  <c r="F150" i="17"/>
  <c r="F170" i="17"/>
  <c r="G10" i="17"/>
  <c r="G96" i="17"/>
  <c r="H42" i="17"/>
  <c r="I10" i="17"/>
  <c r="I32" i="17"/>
  <c r="I42" i="17"/>
  <c r="I54" i="17"/>
  <c r="I64" i="17"/>
  <c r="I74" i="17"/>
  <c r="I86" i="17"/>
  <c r="I96" i="17"/>
  <c r="I106" i="17"/>
  <c r="I116" i="17"/>
  <c r="I128" i="17"/>
  <c r="I140" i="17"/>
  <c r="I150" i="17"/>
  <c r="I160" i="17"/>
  <c r="I170" i="17"/>
  <c r="J10" i="17"/>
  <c r="J22" i="17"/>
  <c r="J32" i="17"/>
  <c r="J42" i="17"/>
  <c r="J54" i="17"/>
  <c r="J64" i="17"/>
  <c r="J74" i="17"/>
  <c r="J86" i="17"/>
  <c r="J96" i="17"/>
  <c r="J106" i="17"/>
  <c r="J116" i="17"/>
  <c r="J128" i="17"/>
  <c r="J140" i="17"/>
  <c r="J150" i="17"/>
  <c r="J160" i="17"/>
  <c r="J170" i="17"/>
  <c r="K10" i="17"/>
  <c r="K22" i="17"/>
  <c r="K32" i="17"/>
  <c r="K54" i="17"/>
  <c r="K64" i="17"/>
  <c r="K74" i="17"/>
  <c r="K86" i="17"/>
  <c r="K96" i="17"/>
  <c r="K106" i="17"/>
  <c r="K116" i="17"/>
  <c r="K128" i="17"/>
  <c r="K140" i="17"/>
  <c r="K150" i="17"/>
  <c r="K160" i="17"/>
  <c r="K170" i="17"/>
  <c r="L10" i="17"/>
  <c r="M10" i="17"/>
  <c r="M22" i="17"/>
  <c r="M32" i="17"/>
  <c r="M42" i="17"/>
  <c r="M54" i="17"/>
  <c r="M64" i="17"/>
  <c r="M74" i="17"/>
  <c r="M86" i="17"/>
  <c r="M96" i="17"/>
  <c r="M116" i="17"/>
  <c r="M128" i="17"/>
  <c r="M140" i="17"/>
  <c r="M150" i="17"/>
  <c r="M160" i="17"/>
  <c r="N10" i="17"/>
  <c r="N22" i="17"/>
  <c r="N32" i="17"/>
  <c r="N42" i="17"/>
  <c r="N54" i="17"/>
  <c r="N64" i="17"/>
  <c r="N74" i="17"/>
  <c r="N86" i="17"/>
  <c r="N96" i="17"/>
  <c r="N106" i="17"/>
  <c r="N116" i="17"/>
  <c r="N128" i="17"/>
  <c r="N140" i="17"/>
  <c r="N150" i="17"/>
  <c r="N160" i="17"/>
  <c r="M172" i="17"/>
  <c r="L172" i="17"/>
  <c r="G32" i="17"/>
  <c r="G56" i="17"/>
  <c r="N170" i="17"/>
  <c r="G98" i="17"/>
  <c r="H98" i="17"/>
  <c r="H118" i="17"/>
  <c r="H142" i="17"/>
  <c r="I34" i="17"/>
  <c r="I56" i="17"/>
  <c r="I76" i="17"/>
  <c r="I162" i="17"/>
  <c r="K98" i="17"/>
  <c r="K118" i="17"/>
  <c r="K142" i="17"/>
  <c r="L34" i="17"/>
  <c r="L56" i="17"/>
  <c r="L76" i="17"/>
  <c r="D88" i="17"/>
  <c r="E108" i="17"/>
  <c r="E172" i="17"/>
  <c r="G24" i="17"/>
  <c r="G88" i="17"/>
  <c r="H108" i="17"/>
  <c r="H152" i="17"/>
  <c r="H172" i="17"/>
  <c r="D76" i="17"/>
  <c r="G76" i="17"/>
  <c r="M106" i="17"/>
  <c r="D34" i="17"/>
  <c r="D56" i="17"/>
  <c r="D98" i="17"/>
  <c r="D118" i="17"/>
  <c r="D142" i="17"/>
  <c r="D162" i="17"/>
  <c r="E34" i="17"/>
  <c r="E56" i="17"/>
  <c r="E98" i="17"/>
  <c r="E118" i="17"/>
  <c r="E142" i="17"/>
  <c r="E162" i="17"/>
  <c r="F160" i="17"/>
  <c r="G34" i="17"/>
  <c r="G118" i="17"/>
  <c r="G142" i="17"/>
  <c r="G162" i="17"/>
  <c r="E74" i="17"/>
  <c r="D10" i="17"/>
  <c r="E32" i="17"/>
  <c r="E76" i="17"/>
  <c r="M170" i="17"/>
  <c r="L42" i="17"/>
  <c r="M66" i="17"/>
  <c r="M152" i="17"/>
  <c r="I130" i="17"/>
  <c r="E86" i="17"/>
  <c r="E106" i="17"/>
  <c r="E140" i="17"/>
  <c r="E150" i="17"/>
  <c r="E170" i="17"/>
  <c r="D12" i="17"/>
  <c r="D44" i="17"/>
  <c r="D66" i="17"/>
  <c r="D108" i="17"/>
  <c r="D130" i="17"/>
  <c r="D152" i="17"/>
  <c r="D172" i="17"/>
  <c r="E24" i="17"/>
  <c r="E66" i="17"/>
  <c r="E88" i="17"/>
  <c r="E130" i="17"/>
  <c r="E152" i="17"/>
  <c r="G108" i="17"/>
  <c r="G172" i="17"/>
  <c r="H24" i="17"/>
  <c r="H44" i="17"/>
  <c r="H66" i="17"/>
  <c r="H88" i="17"/>
  <c r="H130" i="17"/>
  <c r="I24" i="17"/>
  <c r="I66" i="17"/>
  <c r="I88" i="17"/>
  <c r="I108" i="17"/>
  <c r="I152" i="17"/>
  <c r="I172" i="17"/>
  <c r="K24" i="17"/>
  <c r="K44" i="17"/>
  <c r="K66" i="17"/>
  <c r="K88" i="17"/>
  <c r="K108" i="17"/>
  <c r="K130" i="17"/>
  <c r="K152" i="17"/>
  <c r="K172" i="17"/>
  <c r="L24" i="17"/>
  <c r="L130" i="17"/>
  <c r="L152" i="17"/>
  <c r="M24" i="17"/>
  <c r="M88" i="17"/>
  <c r="M130" i="17"/>
  <c r="D24" i="17"/>
  <c r="E96" i="17"/>
  <c r="G22" i="17"/>
  <c r="G44" i="17"/>
  <c r="G54" i="17"/>
  <c r="G64" i="17"/>
  <c r="G74" i="17"/>
  <c r="G86" i="17"/>
  <c r="G106" i="17"/>
  <c r="G116" i="17"/>
  <c r="G128" i="17"/>
  <c r="G140" i="17"/>
  <c r="G150" i="17"/>
  <c r="G160" i="17"/>
  <c r="G170" i="17"/>
  <c r="G66" i="17"/>
  <c r="G130" i="17"/>
  <c r="G152" i="17"/>
  <c r="N172" i="17"/>
  <c r="J172" i="17"/>
  <c r="F172" i="17"/>
  <c r="L170" i="17"/>
  <c r="H170" i="17"/>
  <c r="D170" i="17"/>
  <c r="N162" i="17"/>
  <c r="J162" i="17"/>
  <c r="F162" i="17"/>
  <c r="L160" i="17"/>
  <c r="H160" i="17"/>
  <c r="D160" i="17"/>
  <c r="N152" i="17"/>
  <c r="J152" i="17"/>
  <c r="F152" i="17"/>
  <c r="L150" i="17"/>
  <c r="H150" i="17"/>
  <c r="D150" i="17"/>
  <c r="N142" i="17"/>
  <c r="J142" i="17"/>
  <c r="F142" i="17"/>
  <c r="L140" i="17"/>
  <c r="H140" i="17"/>
  <c r="D140" i="17"/>
  <c r="N130" i="17"/>
  <c r="J130" i="17"/>
  <c r="F130" i="17"/>
  <c r="L128" i="17"/>
  <c r="H128" i="17"/>
  <c r="D128" i="17"/>
  <c r="N118" i="17"/>
  <c r="J118" i="17"/>
  <c r="F118" i="17"/>
  <c r="L116" i="17"/>
  <c r="H116" i="17"/>
  <c r="D116" i="17"/>
  <c r="N108" i="17"/>
  <c r="J108" i="17"/>
  <c r="F108" i="17"/>
  <c r="L106" i="17"/>
  <c r="H106" i="17"/>
  <c r="D106" i="17"/>
  <c r="N98" i="17"/>
  <c r="J98" i="17"/>
  <c r="F98" i="17"/>
  <c r="L96" i="17"/>
  <c r="H96" i="17"/>
  <c r="D96" i="17"/>
  <c r="N88" i="17"/>
  <c r="J88" i="17"/>
  <c r="F88" i="17"/>
  <c r="L86" i="17"/>
  <c r="H86" i="17"/>
  <c r="D86" i="17"/>
  <c r="N76" i="17"/>
  <c r="J76" i="17"/>
  <c r="F76" i="17"/>
  <c r="L74" i="17"/>
  <c r="H74" i="17"/>
  <c r="D74" i="17"/>
  <c r="N66" i="17"/>
  <c r="J66" i="17"/>
  <c r="F66" i="17"/>
  <c r="L64" i="17"/>
  <c r="H64" i="17"/>
  <c r="D64" i="17"/>
  <c r="N56" i="17"/>
  <c r="J56" i="17"/>
  <c r="F56" i="17"/>
  <c r="L54" i="17"/>
  <c r="H54" i="17"/>
  <c r="D54" i="17"/>
  <c r="N44" i="17"/>
  <c r="J44" i="17"/>
  <c r="F44" i="17"/>
  <c r="M44" i="17"/>
  <c r="I44" i="17"/>
  <c r="E44" i="17"/>
  <c r="K42" i="17"/>
  <c r="G42" i="17"/>
  <c r="N34" i="17"/>
  <c r="J34" i="17"/>
  <c r="F34" i="17"/>
  <c r="L32" i="17"/>
  <c r="H32" i="17"/>
  <c r="D32" i="17"/>
  <c r="N24" i="17"/>
  <c r="J24" i="17"/>
  <c r="L22" i="17"/>
  <c r="H22" i="17"/>
  <c r="D22" i="17"/>
  <c r="N12" i="17"/>
  <c r="J12" i="17"/>
  <c r="F12" i="17"/>
  <c r="M12" i="17"/>
  <c r="I12" i="17"/>
  <c r="E12" i="17"/>
  <c r="L12" i="17"/>
  <c r="H12" i="17"/>
  <c r="K12" i="17"/>
  <c r="C18" i="17" l="1"/>
  <c r="C17" i="17"/>
  <c r="C15" i="17"/>
  <c r="C14" i="17"/>
  <c r="C20" i="17" s="1"/>
  <c r="C11" i="17"/>
  <c r="C9" i="17"/>
  <c r="O9" i="17" s="1"/>
  <c r="C10" i="17" l="1"/>
  <c r="O10" i="17" s="1"/>
  <c r="C12" i="17"/>
  <c r="C178" i="17"/>
  <c r="C177" i="17"/>
  <c r="C175" i="17"/>
  <c r="C174" i="17"/>
  <c r="C171" i="17"/>
  <c r="C169" i="17"/>
  <c r="C168" i="17"/>
  <c r="C167" i="17"/>
  <c r="C165" i="17"/>
  <c r="C164" i="17"/>
  <c r="C161" i="17"/>
  <c r="C159" i="17"/>
  <c r="C158" i="17"/>
  <c r="C157" i="17"/>
  <c r="C155" i="17"/>
  <c r="C154" i="17"/>
  <c r="C151" i="17"/>
  <c r="C149" i="17"/>
  <c r="C148" i="17"/>
  <c r="C147" i="17"/>
  <c r="C145" i="17"/>
  <c r="C144" i="17"/>
  <c r="C141" i="17"/>
  <c r="C136" i="17"/>
  <c r="C135" i="17"/>
  <c r="C133" i="17"/>
  <c r="C132" i="17"/>
  <c r="C138" i="17" s="1"/>
  <c r="C129" i="17"/>
  <c r="C127" i="17"/>
  <c r="C124" i="17"/>
  <c r="C121" i="17"/>
  <c r="C120" i="17"/>
  <c r="C126" i="17" s="1"/>
  <c r="C117" i="17"/>
  <c r="C115" i="17"/>
  <c r="C114" i="17"/>
  <c r="C113" i="17"/>
  <c r="C111" i="17"/>
  <c r="C110" i="17"/>
  <c r="C107" i="17"/>
  <c r="C105" i="17"/>
  <c r="C104" i="17"/>
  <c r="C103" i="17"/>
  <c r="C101" i="17"/>
  <c r="C100" i="17"/>
  <c r="C97" i="17"/>
  <c r="C95" i="17"/>
  <c r="C94" i="17"/>
  <c r="C93" i="17"/>
  <c r="C91" i="17"/>
  <c r="C90" i="17"/>
  <c r="C87" i="17"/>
  <c r="C85" i="17"/>
  <c r="C82" i="17"/>
  <c r="C81" i="17"/>
  <c r="C79" i="17"/>
  <c r="C78" i="17"/>
  <c r="C84" i="17" s="1"/>
  <c r="C75" i="17"/>
  <c r="C73" i="17"/>
  <c r="C72" i="17"/>
  <c r="C71" i="17"/>
  <c r="C69" i="17"/>
  <c r="C68" i="17"/>
  <c r="C65" i="17"/>
  <c r="C63" i="17"/>
  <c r="O63" i="17" s="1"/>
  <c r="C62" i="17"/>
  <c r="C61" i="17"/>
  <c r="C59" i="17"/>
  <c r="C58" i="17"/>
  <c r="C55" i="17"/>
  <c r="C53" i="17"/>
  <c r="C40" i="17"/>
  <c r="C39" i="17"/>
  <c r="C37" i="17"/>
  <c r="C36" i="17"/>
  <c r="C33" i="17"/>
  <c r="C31" i="17"/>
  <c r="C50" i="17"/>
  <c r="C49" i="17"/>
  <c r="C47" i="17"/>
  <c r="C46" i="17"/>
  <c r="C52" i="17" s="1"/>
  <c r="C43" i="17"/>
  <c r="C41" i="17"/>
  <c r="C30" i="17"/>
  <c r="C29" i="17"/>
  <c r="C26" i="17"/>
  <c r="C23" i="17"/>
  <c r="C21" i="17"/>
  <c r="C130" i="17" l="1"/>
  <c r="C108" i="17"/>
  <c r="C140" i="17"/>
  <c r="O140" i="17" s="1"/>
  <c r="C98" i="17"/>
  <c r="C106" i="17"/>
  <c r="C170" i="17"/>
  <c r="C142" i="17"/>
  <c r="C118" i="17"/>
  <c r="C66" i="17"/>
  <c r="C56" i="17"/>
  <c r="C54" i="17"/>
  <c r="C34" i="17"/>
  <c r="C32" i="17"/>
  <c r="C74" i="17"/>
  <c r="C172" i="17"/>
  <c r="C162" i="17"/>
  <c r="C42" i="17"/>
  <c r="C76" i="17"/>
  <c r="C86" i="17"/>
  <c r="C128" i="17"/>
  <c r="C152" i="17"/>
  <c r="C88" i="17"/>
  <c r="C96" i="17"/>
  <c r="C116" i="17"/>
  <c r="C160" i="17"/>
  <c r="C150" i="17"/>
  <c r="C64" i="17"/>
  <c r="C44" i="17"/>
  <c r="C24" i="17"/>
  <c r="C22" i="17"/>
  <c r="O175" i="17"/>
  <c r="O173" i="17"/>
  <c r="O163" i="17"/>
  <c r="O153" i="17"/>
  <c r="O143" i="17"/>
  <c r="O131" i="17"/>
  <c r="O119" i="17"/>
  <c r="O109" i="17"/>
  <c r="O100" i="17"/>
  <c r="P104" i="17" s="1"/>
  <c r="O99" i="17"/>
  <c r="O89" i="17"/>
  <c r="O77" i="17"/>
  <c r="O67" i="17"/>
  <c r="O57" i="17"/>
  <c r="O45" i="17"/>
  <c r="O35" i="17"/>
  <c r="O25" i="17"/>
  <c r="O13" i="17"/>
  <c r="O12" i="17" l="1"/>
  <c r="O90" i="17"/>
  <c r="P94" i="17" s="1"/>
  <c r="O91" i="17"/>
  <c r="O96" i="17"/>
  <c r="Q95" i="17" s="1"/>
  <c r="O54" i="17"/>
  <c r="O78" i="17"/>
  <c r="P82" i="17" s="1"/>
  <c r="O133" i="17"/>
  <c r="O154" i="17"/>
  <c r="P158" i="17" s="1"/>
  <c r="O161" i="17"/>
  <c r="O36" i="17"/>
  <c r="P40" i="17" s="1"/>
  <c r="O37" i="17"/>
  <c r="O46" i="17"/>
  <c r="P50" i="17" s="1"/>
  <c r="O47" i="17"/>
  <c r="O110" i="17"/>
  <c r="P114" i="17" s="1"/>
  <c r="O128" i="17"/>
  <c r="O160" i="17"/>
  <c r="O64" i="17"/>
  <c r="O129" i="17"/>
  <c r="O144" i="17"/>
  <c r="P148" i="17" s="1"/>
  <c r="O145" i="17"/>
  <c r="O43" i="17"/>
  <c r="O56" i="17"/>
  <c r="O55" i="17"/>
  <c r="O58" i="17"/>
  <c r="P62" i="17" s="1"/>
  <c r="O106" i="17"/>
  <c r="O111" i="17"/>
  <c r="O117" i="17"/>
  <c r="O155" i="17"/>
  <c r="O11" i="17"/>
  <c r="O14" i="17"/>
  <c r="P20" i="17" s="1"/>
  <c r="O15" i="17"/>
  <c r="O26" i="17"/>
  <c r="P30" i="17" s="1"/>
  <c r="O32" i="17"/>
  <c r="O31" i="17"/>
  <c r="O33" i="17"/>
  <c r="O42" i="17"/>
  <c r="O41" i="17"/>
  <c r="O53" i="17"/>
  <c r="O59" i="17"/>
  <c r="O73" i="17"/>
  <c r="O75" i="17"/>
  <c r="O87" i="17"/>
  <c r="O98" i="17"/>
  <c r="Q97" i="17" s="1"/>
  <c r="O97" i="17"/>
  <c r="O116" i="17"/>
  <c r="O120" i="17"/>
  <c r="O132" i="17"/>
  <c r="P136" i="17" s="1"/>
  <c r="O88" i="17"/>
  <c r="O95" i="17"/>
  <c r="O142" i="17"/>
  <c r="O141" i="17"/>
  <c r="O172" i="17"/>
  <c r="O85" i="17"/>
  <c r="O22" i="17"/>
  <c r="O21" i="17"/>
  <c r="O23" i="17"/>
  <c r="O27" i="17"/>
  <c r="O65" i="17"/>
  <c r="O68" i="17"/>
  <c r="P72" i="17" s="1"/>
  <c r="O69" i="17"/>
  <c r="O101" i="17"/>
  <c r="O108" i="17"/>
  <c r="O107" i="17"/>
  <c r="O127" i="17"/>
  <c r="O139" i="17"/>
  <c r="O152" i="17"/>
  <c r="O169" i="17"/>
  <c r="O171" i="17"/>
  <c r="O174" i="17"/>
  <c r="P178" i="17" s="1"/>
  <c r="O79" i="17"/>
  <c r="O105" i="17"/>
  <c r="O115" i="17"/>
  <c r="O121" i="17"/>
  <c r="O149" i="17"/>
  <c r="O159" i="17"/>
  <c r="O162" i="17"/>
  <c r="O165" i="17"/>
  <c r="O151" i="17"/>
  <c r="O164" i="17"/>
  <c r="P168" i="17" s="1"/>
  <c r="O76" i="17"/>
  <c r="P124" i="17" l="1"/>
  <c r="P126" i="17"/>
  <c r="Q9" i="17"/>
  <c r="P18" i="17"/>
  <c r="O180" i="17" s="1"/>
  <c r="Q151" i="17"/>
  <c r="Q141" i="17"/>
  <c r="P138" i="17"/>
  <c r="P52" i="17"/>
  <c r="P84" i="17"/>
  <c r="Q11" i="17"/>
  <c r="Q63" i="17"/>
  <c r="Q41" i="17"/>
  <c r="Q21" i="17"/>
  <c r="Q31" i="17"/>
  <c r="Q107" i="17"/>
  <c r="Q53" i="17"/>
  <c r="Q87" i="17"/>
  <c r="Q105" i="17"/>
  <c r="Q139" i="17"/>
  <c r="Q115" i="17"/>
  <c r="Q75" i="17"/>
  <c r="O118" i="17"/>
  <c r="Q117" i="17" s="1"/>
  <c r="O44" i="17"/>
  <c r="Q43" i="17" s="1"/>
  <c r="O66" i="17"/>
  <c r="Q65" i="17" s="1"/>
  <c r="Q55" i="17"/>
  <c r="O170" i="17"/>
  <c r="Q169" i="17" s="1"/>
  <c r="Q127" i="17"/>
  <c r="O86" i="17"/>
  <c r="Q85" i="17" s="1"/>
  <c r="Q159" i="17"/>
  <c r="O150" i="17"/>
  <c r="Q149" i="17" s="1"/>
  <c r="O130" i="17"/>
  <c r="Q129" i="17" s="1"/>
  <c r="O74" i="17"/>
  <c r="Q73" i="17" s="1"/>
  <c r="O24" i="17"/>
  <c r="Q23" i="17" s="1"/>
  <c r="O34" i="17"/>
  <c r="Q33" i="17" s="1"/>
  <c r="Q171" i="17"/>
  <c r="Q161" i="17"/>
  <c r="O181" i="17" l="1"/>
</calcChain>
</file>

<file path=xl/sharedStrings.xml><?xml version="1.0" encoding="utf-8"?>
<sst xmlns="http://schemas.openxmlformats.org/spreadsheetml/2006/main" count="13849" uniqueCount="3705">
  <si>
    <t>indicator</t>
  </si>
  <si>
    <t>หมวด A: ภาพรวมคุณภาพของโรงพยาบาล</t>
  </si>
  <si>
    <t>A01. อัตราตายผู้ป่วยในอย่างหยาบ (Crude Death Rate)</t>
  </si>
  <si>
    <t>A02. อัตราป่วยตายที่เกิดจากการบาดเจ็บจากอุบัติเหตุขนส่งทางบก (Land Transport Accident Case Mortality Rate)</t>
  </si>
  <si>
    <t>A03. อัตราป่วยตายด้วยโรคมะเร็ง (Cancer Case Fatality Rate)</t>
  </si>
  <si>
    <t>A04. อัตราป่วยตายด้วยโรคกล้ามเนื้อหัวใจตายเฉียบพลัน (Acute Myocardial Infarction Case Fatality Rate)</t>
  </si>
  <si>
    <t>A05. อัตราป่วยตายด้วยโรคไข้เลือดออก (Dengue Case Fatality Rate)</t>
  </si>
  <si>
    <t>A06. อัตราป่วยตายด้วยโรคภูมิคุ้มกันบกพร่อง (HIV Case Fatality Rate)</t>
  </si>
  <si>
    <t>A07. อัตราป่วยตายด้วยโรคปอดบวมในเด็ก 0 - 5 ปี (Pneumonia Case Fatality Rate in 0-5 year)</t>
  </si>
  <si>
    <t>A08. อัตราการรับผู้ป่วยในซ้ำใน 28 วัน (Re-Admission Rate)</t>
  </si>
  <si>
    <t>A09. อัตราตายในผู้ป่วยที่มีภาวะติดเชื้อในกระแสโลหิต (Septicemia Mortality Rate)</t>
  </si>
  <si>
    <t>A10. อัตราตายในผู้ป่วยที่ทำการผ่าตัดเปิดกะโหลกศีรษะ  (Craniotomy Mortality Rate)</t>
  </si>
  <si>
    <t>A11. อัตราตายของผู้ป่วยโรคหลอดเลือดสมอง( Acute ALLTRIM(STRoke Mortality Rate)</t>
  </si>
  <si>
    <t>A12. อัตราตายของผู้ป่วยที่มีภาวะเลือดออกในระบบทางเดินอาหารส่วนต้น (Upper GI Hemorrhage Mortality Rate) ยกเว้นที่เกี่ยวข้องทางสูติกรรมและทารกแรกเกิด</t>
  </si>
  <si>
    <t>A13. จำนวนผู้ป่วยสูงอายุที่ได้รับการผ่าตัดไส้ติ่งชนิดไม่อักเสบ (Incidental Appendectomy in Elderly Volume)</t>
  </si>
  <si>
    <t>A14. อัตราการเกิดภาวะโพแทสเซียมต่ำ (Hypokalaemia Rate)</t>
  </si>
  <si>
    <t>A15. อัตราการเกิดภาวะโซเดียมต่ำ (Hyponatraemia Rate)</t>
  </si>
  <si>
    <t>A16. ค่าฐานนิยมของระยะเวลาการรอผ่าตัดในผู้ป่วยไส้ติ่งอักเสบเฉียบพลัน (Mode of Waiting time for Appendectomy in Acute Appendicitis)</t>
  </si>
  <si>
    <t>A17. ค่าฐานนิยมของระยะเวลาการรอผ่าตัดสมองของผู้ป่วยบาดเจ็บทางสมอง (Waiting time for Craniotomy)</t>
  </si>
  <si>
    <t>หมวด B: ภาพรวมคุณภาพของโรงพยาบาล ด้านการดูแลสุขภาพแม่และเด็ก</t>
  </si>
  <si>
    <t>B01. อัตราตายของมารดา (Maternal Mortality Rate)</t>
  </si>
  <si>
    <t>B02. อัตราตายทารกแรกเกิดระยะต้น (Early Neonatal Mortality Rate)</t>
  </si>
  <si>
    <t>B03. อัตราเกิดไร้ชีพ (Stillbirth Rate)</t>
  </si>
  <si>
    <t>B04. อัตราการเกิดภาวะขาดอากาศในทารกแรกเกิด (Birth Asphyxia Rate)</t>
  </si>
  <si>
    <t>B05. อัตราทารกแรกเกิดน้ำหนักน้อย (Low Birth Weight Rate)</t>
  </si>
  <si>
    <t>B06. การผ่าท้องคลอด (Cesarean Section Rate)</t>
  </si>
  <si>
    <t>B07. อัตราการฉีกขาดของฝีเย็บจากการคลอด (Rate of Perineal Laceration  During Delivery)</t>
  </si>
  <si>
    <t>หมวด C: ภาพรวมศักยภาพของโรงพยาบาล</t>
  </si>
  <si>
    <t>C01. ค่าน้ำหนักสัมพัทธ์เฉลี่ย (Average RW : CMI)</t>
  </si>
  <si>
    <t>C02. ค่าน้ำหนักสัมพัทธ์ที่ปรับค่าแล้วเฉลี่ย (Average Adjusted RW : CMI)</t>
  </si>
  <si>
    <t>C03. อัตราผู้ป่วยในที่มีความซับซ้อนทางการรักษา</t>
  </si>
  <si>
    <t>C04. อัตราตายของผู้ป่วยในที่มีความซับซ้อนทางการรักษา</t>
  </si>
  <si>
    <t>C05. ค่ารักษาพยาบาลเฉลี่ยต่อหนึ่งหน่วยน้ำหนักสัมพัทธ์ที่ปรับค่าแล้วของผู้ป่วยใน</t>
  </si>
  <si>
    <t>C06. ผู้ป่วยที่มีค่าน้ำหนักสัมพัทธ์มากกว่า 3</t>
  </si>
  <si>
    <t>C07. ผู้ป่วยที่มีค่าน้ำหนักสัมพัทธ์น้อยกว่า 0.5</t>
  </si>
  <si>
    <t>C08. อัตราผู้ป่วย 5 อันดับกลุ่มโรคของประเทศ (5 Most Common DRGs)</t>
  </si>
  <si>
    <t>C09. จำนวนกลุ่มวินิจฉัยโรคร่วม (DRGs)</t>
  </si>
  <si>
    <t>หมวด D: ภาพรวมประสิทธิภาพของโรงพยาบาล</t>
  </si>
  <si>
    <t>D01. อัตราการครองเตียง (Bed Occupancy Rate)</t>
  </si>
  <si>
    <t>D02. อัตราการใช้เตียง (Bed Turnover Rate)</t>
  </si>
  <si>
    <t>D03. วันนอนโรงพยาบาลเทียบวันนอนมาตรฐาน</t>
  </si>
  <si>
    <t>D04. ผู้ป่วยที่มีวันนอนวันเดียว (Same Day Case Rate)</t>
  </si>
  <si>
    <t>D05. ผู้ป่วยผ่าตัดที่มีวันนอนวันเดียว (Same Day Surgery Case Rate)</t>
  </si>
  <si>
    <t>หมวด E: ภาพรวมความเป็นธรรมของโรงพยาบาล</t>
  </si>
  <si>
    <t>E01. ค่าน้ำหนักสัมพัทธ์เฉลี่ยรายสิทธิ : ข้าราชการ</t>
  </si>
  <si>
    <t>E01. ค่าน้ำหนักสัมพัทธ์เฉลี่ยรายสิทธิ : ประกันสังคม</t>
  </si>
  <si>
    <t>E01. ค่าน้ำหนักสัมพัทธ์เฉลี่ยรายสิทธิ : ประกันสุขภาพถ้วนหน้า</t>
  </si>
  <si>
    <t>E01. ค่าน้ำหนักสัมพัทธ์เฉลี่ยรายสิทธิ : อื่นๆ</t>
  </si>
  <si>
    <t>E01. ค่าน้ำหนักสัมพัทธ์เฉลี่ยรายสิทธิ : ทั้งหมด</t>
  </si>
  <si>
    <t>E02. วันนอนเฉลี่ยรายสิทธิ : ข้าราชการ</t>
  </si>
  <si>
    <t>E02. วันนอนเฉลี่ยรายสิทธิ : ประกันสังคม</t>
  </si>
  <si>
    <t>E02. วันนอนเฉลี่ยรายสิทธิ : ประกันสุขภาพถ้วนหน้า</t>
  </si>
  <si>
    <t>E02. วันนอนเฉลี่ยรายสิทธิ : อื่นๆ</t>
  </si>
  <si>
    <t>E02. วันนอนเฉลี่ยรายสิทธิ : ทั้งหมด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</si>
  <si>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ข้าราชการ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</si>
  <si>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ประกันสังคม</t>
  </si>
  <si>
    <t>E03. ค่ารักษาพยาบาลเฉลี่ยต่อหนึ่งหน่วยน้ำหนักสัมพัทธ์ที่ปรับค่าแล้วของผู้ป่วยในรายสิทธิ: ประกันสุขภาพถ้วนหน้า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</si>
  <si>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อื่นๆ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</si>
  <si>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ทั้งหมด</t>
  </si>
  <si>
    <t>E04. อัตราการผ่าท้องคลอดรายสิทธิ : ข้าราชการ</t>
  </si>
  <si>
    <t>E04. อัตราการผ่าท้องคลอดรายสิทธิ : ประกันสังคม</t>
  </si>
  <si>
    <t>E04. อัตราการผ่าท้องคลอดรายสิทธิ : ประกันสุขภาพถ้วนหน้า</t>
  </si>
  <si>
    <t>E04. อัตราการผ่าท้องคลอดรายสิทธิ : อื่นๆ</t>
  </si>
  <si>
    <t>E04. อัตราการผ่าท้องคลอดรายสิทธิ : ทั้งหมด</t>
  </si>
  <si>
    <t>E05. อัตราการผ่าตัดใส่เลนส์แก้วตาเทียมในผู้ป่วย Cataract รายสิทธิ : ข้าราชการ</t>
  </si>
  <si>
    <t>E05. อัตราการผ่าตัดใส่เลนส์แก้วตาเทียมในผู้ป่วย Cataract รายสิทธิ : ประกันสังคม</t>
  </si>
  <si>
    <t>E05. อัตราการผ่าตัดใส่เลนส์แก้วตาเทียมในผู้ป่วย Cataract รายสิทธิ : ประกันสุขภาพถ้วนหน้า</t>
  </si>
  <si>
    <t>E05. อัตราการผ่าตัดใส่เลนส์แก้วตาเทียมในผู้ป่วย Cataract รายสิทธิ : อื่นๆ</t>
  </si>
  <si>
    <t>E05. อัตราการผ่าตัดใส่เลนส์แก้วตาเทียมในผู้ป่วย Cataract รายสิทธิ : ทั้งหมด</t>
  </si>
  <si>
    <t>หมวด F: คุณภาพประสิทธิภาพการส่งต่อ Refer</t>
  </si>
  <si>
    <t>F01. สัดส่วนผู้ป่วยในส่งต่อ (รับเข้า)</t>
  </si>
  <si>
    <t>F02. ค่าน้ำหนักสัมพัทธ์ (RW) เฉลี่ยของผู้ป่วยในส่งต่อ (รับเข้า)</t>
  </si>
  <si>
    <t>F03. สัดส่วนผู้ป่วยในส่งต่อ (รับเข้า) ข้ามจังหวัด</t>
  </si>
  <si>
    <t>F04. ค่าน้ำหนักสัมพัทธ์ (RW) เฉลี่ยผู้ป่วยในส่งต่อ (รับเข้า) ข้ามจังหวัด</t>
  </si>
  <si>
    <t>F05. สัดส่วนผู้ป่วยในส่งต่อ (ส่งออก)</t>
  </si>
  <si>
    <t>F06. ค่าน้ำหนักสัมพัทธ์ (RW) เฉลี่ยของผู้ป่วยส่งต่อ (ส่งออก)</t>
  </si>
  <si>
    <t>F07. ค่ารักษาพยาบาลเฉลี่ยของผู้ป่วยในส่งต่อ (รับเข้า) ต่อหนึ่งหน่วยน้ำหนักสัมพัทธ์ที่ปรับค่าแล้ว (Adjusted RW)</t>
  </si>
  <si>
    <t>F08. ค่ารักษาพยาบาลเฉลี่ยของผู้ป่วยในส่งต่อ (ส่งออก) ต่อหนึ่งหน่วยน้ำหนักสัมพัทธ์ที่ปรับค่าแล้ว (Adjusted RW)</t>
  </si>
  <si>
    <t>F09. อัตราส่วนค่าน้ำหนักสัมพัทธ์ (RW) ผู้ป่วยส่งต่อ (รับเข้า) ต่อค่าน้ำหนักสัมพัทธ์ (RW) ผู้ป่วยส่งต่อ (ส่งออก)</t>
  </si>
  <si>
    <t/>
  </si>
  <si>
    <t>พระนครศรีอยุธยา</t>
  </si>
  <si>
    <t>เสนา</t>
  </si>
  <si>
    <t>ท่าเรือ</t>
  </si>
  <si>
    <t>สมเด็จ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</si>
  <si>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</si>
  <si>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</si>
  <si>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</si>
  <si>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</si>
  <si>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</si>
  <si>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</si>
  <si>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</si>
  <si>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</si>
  <si>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</si>
  <si>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</si>
  <si>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</si>
  <si>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</si>
  <si>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รายการ</t>
  </si>
  <si>
    <t>รวม</t>
  </si>
  <si>
    <t>1. RW</t>
  </si>
  <si>
    <t>2. SUM RW</t>
  </si>
  <si>
    <t>3. Adj RW</t>
  </si>
  <si>
    <t>4. SUM Adj RW</t>
  </si>
  <si>
    <t>5. OPD visit (ครั้ง)</t>
  </si>
  <si>
    <t>6. IPD case (คน)</t>
  </si>
  <si>
    <t>จัดกลุ่มDRGไม่ได้</t>
  </si>
  <si>
    <t>อัตราครองเตียง</t>
  </si>
  <si>
    <t>อัตราใช้เตียง</t>
  </si>
  <si>
    <t>นำเข้าข้อมูล</t>
  </si>
  <si>
    <t>วิเคราะห์จำนวนเตียงจริง</t>
  </si>
  <si>
    <t>ไม่ผ่านการนำเข้า</t>
  </si>
  <si>
    <t>ไม่สามารถจัดกลุ่ม DRGได้(ERROR)</t>
  </si>
  <si>
    <t>ข้อมูลมีความบกพร่อง(warn)</t>
  </si>
  <si>
    <t>เกณฑ์เป้าหมาย Service plan</t>
  </si>
  <si>
    <t>วันนอน</t>
  </si>
  <si>
    <t>CMI = ค่าน้ำหนักสัมพัทธ์(RW)ของผู้ป่วยใน/จำนวนผู้ป่วยใน</t>
  </si>
  <si>
    <t>อัตราการใช้เตียง =จำนวนผู้ป่วยใน/จำนวนเตียง</t>
  </si>
  <si>
    <t>อัตราครองเตียง = (ผลรวมจำนวนวันนอนผู้ป่วยใน X 100)/(จำนวนเตียงของโรงพยาบาล X จำนวนวัน)</t>
  </si>
  <si>
    <t>เตียงขึ้นทะเบียน 522</t>
  </si>
  <si>
    <t>เตียงจริง 30</t>
  </si>
  <si>
    <t>เตียงขึ้นทะเบียน 60</t>
  </si>
  <si>
    <t>สมเด็จ ฯ</t>
  </si>
  <si>
    <t>เตียงจริง 10</t>
  </si>
  <si>
    <t>เตียงจริง 180</t>
  </si>
  <si>
    <t xml:space="preserve">วิเคราะห์ข้อมูล ค่าน้ำหนักสัมพัทธ์ CMI เกณฑ์เป้าหมาย Service plan ระดับ A = 1.6   ระดับ M1 = 1  ระดับ M2 = 0.8  ระดับ F2 = 0.6  ระดับ F3 = 0.6   </t>
  </si>
  <si>
    <r>
      <t xml:space="preserve">ในกรณีที่มีค่า CMI </t>
    </r>
    <r>
      <rPr>
        <sz val="17"/>
        <color rgb="FFFF00FF"/>
        <rFont val="TH SarabunPSK"/>
        <family val="2"/>
      </rPr>
      <t>อยู่ในช่วงหรือสูงกว่า</t>
    </r>
    <r>
      <rPr>
        <sz val="17"/>
        <color theme="1"/>
        <rFont val="TH SarabunPSK"/>
        <family val="2"/>
        <charset val="222"/>
      </rPr>
      <t>ค่าดัชนีดังกล่าว ถือว่ามีการใช้ทรัพยากรที่มีประสิทธิภาพ
เนื่องจากมีการคัดเลือกผู้ป่วยที่เหมาะสมและ/หรือมีศักยภาพในการรักษาผู้ป่วยที่มีความซับซ้อน</t>
    </r>
  </si>
  <si>
    <r>
      <rPr>
        <b/>
        <u/>
        <sz val="17"/>
        <rFont val="TH SarabunPSK"/>
        <family val="2"/>
      </rPr>
      <t>วิเคราะห์อัตราการใช้เตียงเตียง</t>
    </r>
    <r>
      <rPr>
        <sz val="17"/>
        <color rgb="FFFF0000"/>
        <rFont val="TH SarabunPSK"/>
        <family val="2"/>
      </rPr>
      <t xml:space="preserve"> </t>
    </r>
    <r>
      <rPr>
        <sz val="17"/>
        <rFont val="TH SarabunPSK"/>
        <family val="2"/>
      </rPr>
      <t>-</t>
    </r>
    <r>
      <rPr>
        <sz val="17"/>
        <color rgb="FFFF0000"/>
        <rFont val="TH SarabunPSK"/>
        <family val="2"/>
      </rPr>
      <t>สูงกว่าค่าเฉลี่ยของกลุ่ม</t>
    </r>
    <r>
      <rPr>
        <sz val="17"/>
        <rFont val="TH SarabunPSK"/>
        <family val="2"/>
      </rPr>
      <t xml:space="preserve">   อาจหมายถึง มีการใช้เตียงมากหรือการหมุนเวียนเตียงเร็ว โรคมีความรุนแรงน้อยหรือมีคุณภาพในการรักษาทำให้วันนอนน้อยกว่าเกณฑ์เฉลี่ย  </t>
    </r>
    <r>
      <rPr>
        <sz val="17"/>
        <color rgb="FFFF0000"/>
        <rFont val="TH SarabunPSK"/>
        <family val="2"/>
      </rPr>
      <t xml:space="preserve">
</t>
    </r>
  </si>
  <si>
    <r>
      <rPr>
        <sz val="11"/>
        <color rgb="FFFF0000"/>
        <rFont val="Calibri"/>
        <family val="2"/>
      </rPr>
      <t>ต่ำกว่าค่าเฉลี่ยของกลุ่ม</t>
    </r>
    <r>
      <rPr>
        <sz val="11"/>
        <color rgb="FF000000"/>
        <rFont val="Calibri"/>
        <family val="2"/>
      </rPr>
      <t xml:space="preserve"> อาจหมายถึง  </t>
    </r>
    <r>
      <rPr>
        <sz val="11"/>
        <color rgb="FF000000"/>
        <rFont val="Tahoma"/>
        <family val="2"/>
      </rPr>
      <t xml:space="preserve">มีการใช้เตียงน้อยหรือการหมุนเวียนเตียงน้อย โรคมีความรุนแรงมาก เป็นโรคเรื้อรังหรือมีคุณภาพในการให้การรักษาน้อยทำให้ วันนอนมากกว่าในเกณฑ์เฉลี่ย </t>
    </r>
  </si>
  <si>
    <t>วิเคราะห์จำนวนเตียง กระทรวง</t>
  </si>
  <si>
    <t>วันนอนเฉลี่ย</t>
  </si>
  <si>
    <t xml:space="preserve">CMI </t>
  </si>
  <si>
    <t>เตียงจริง 45</t>
  </si>
  <si>
    <r>
      <rPr>
        <b/>
        <u/>
        <sz val="17"/>
        <rFont val="TH SarabunPSK"/>
        <family val="2"/>
      </rPr>
      <t>วิเคราะห์อัตราการครองเตียง</t>
    </r>
    <r>
      <rPr>
        <sz val="17"/>
        <color theme="1"/>
        <rFont val="TH SarabunPSK"/>
        <family val="2"/>
        <charset val="222"/>
      </rPr>
      <t xml:space="preserve"> ค่า &gt; 120  หมายถึง </t>
    </r>
    <r>
      <rPr>
        <sz val="17"/>
        <color rgb="FF0070C0"/>
        <rFont val="TH SarabunPSK"/>
        <family val="2"/>
      </rPr>
      <t>ผู้ป่วยมีเตียงไม่เพียงพอ แออัด</t>
    </r>
    <r>
      <rPr>
        <sz val="17"/>
        <color theme="1"/>
        <rFont val="TH SarabunPSK"/>
        <family val="2"/>
        <charset val="222"/>
      </rPr>
      <t xml:space="preserve">  ค่า 80 - 100 มีความ</t>
    </r>
    <r>
      <rPr>
        <sz val="17"/>
        <color rgb="FF00B050"/>
        <rFont val="TH SarabunPSK"/>
        <family val="2"/>
      </rPr>
      <t>เหมาะสม</t>
    </r>
    <r>
      <rPr>
        <sz val="17"/>
        <color theme="1"/>
        <rFont val="TH SarabunPSK"/>
        <family val="2"/>
        <charset val="222"/>
      </rPr>
      <t xml:space="preserve"> ค่า &lt; 80 หมายถึง </t>
    </r>
    <r>
      <rPr>
        <sz val="17"/>
        <color rgb="FF00B050"/>
        <rFont val="TH SarabunPSK"/>
        <family val="2"/>
      </rPr>
      <t>ใช้เตียงไม่คุ้มค่า</t>
    </r>
    <r>
      <rPr>
        <sz val="17"/>
        <color theme="1"/>
        <rFont val="TH SarabunPSK"/>
        <family val="2"/>
        <charset val="222"/>
      </rPr>
      <t xml:space="preserve"> ต้องปรับระบบการให้บริการ</t>
    </r>
  </si>
  <si>
    <r>
      <rPr>
        <b/>
        <u/>
        <sz val="17"/>
        <color theme="1"/>
        <rFont val="TH SarabunPSK"/>
        <family val="2"/>
      </rPr>
      <t>ค่า CMI ของโรงพยาบาลที่พิจารณา</t>
    </r>
    <r>
      <rPr>
        <sz val="17"/>
        <color theme="1"/>
        <rFont val="TH SarabunPSK"/>
        <family val="2"/>
        <charset val="222"/>
      </rPr>
      <t xml:space="preserve"> ควรอยู่ในช่วงดังกล่าว </t>
    </r>
    <r>
      <rPr>
        <sz val="17"/>
        <color rgb="FFFF00FF"/>
        <rFont val="TH SarabunPSK"/>
        <family val="2"/>
      </rPr>
      <t xml:space="preserve">กรณีที่มีค่าน้อยกว่า </t>
    </r>
    <r>
      <rPr>
        <sz val="17"/>
        <color theme="1"/>
        <rFont val="TH SarabunPSK"/>
        <family val="2"/>
        <charset val="222"/>
      </rPr>
      <t xml:space="preserve">อาจเกิดจากสาเหตุต่างๆ
ได้แก่ ปัญหาคุณภาพการบันทึกเวชระเบียน อาจไม่สมบูรณ์ ครบถ้วน และถูกต้อง การให้บริการผู้ป่วยในไม่
เหมาะสม </t>
    </r>
  </si>
  <si>
    <t>เช่น เป็นผู้ป่วยที่อาจไม่จำเป็นต้องนอนโรงพยาบาล และ/หรือ มีการส่งต่อผู้ป่วยที่ไม่เหมาะสม
ในกรณีนี้ ควรนำข้อมูลการส่งต่อมาพิจารณาประกอบด้วย</t>
  </si>
  <si>
    <t>เตียงจริง</t>
  </si>
  <si>
    <t>เตียงขึ้นทะเบียน</t>
  </si>
  <si>
    <t>CMI</t>
  </si>
  <si>
    <t>หน่วยบริการ</t>
  </si>
  <si>
    <t>rw</t>
  </si>
  <si>
    <t>Adjrw</t>
  </si>
  <si>
    <t>สมเด็จฯ</t>
  </si>
  <si>
    <t>อัตรา</t>
  </si>
  <si>
    <t>จำนวน</t>
  </si>
  <si>
    <t>A</t>
  </si>
  <si>
    <t>M2</t>
  </si>
  <si>
    <t>M1</t>
  </si>
  <si>
    <t>F2</t>
  </si>
  <si>
    <t>F3</t>
  </si>
  <si>
    <t>***แนวทางการพัฒนาโรงพยาบาลบางบาล  การรับRefer Back จากโรงพยาบาลพระนครศรีอยุธยาภายใต้โครงการ พระนคร-บางบาล (โซนคชสารกลาง)</t>
  </si>
  <si>
    <t>****(ข้อมูลไตรมาส 1) ตุลาคม - ธันวาคม  ณ 1 มีนาคม 2559</t>
  </si>
  <si>
    <t>indicator TGrpV5103</t>
  </si>
  <si>
    <t>ดัชนีชี้วัดจากข้อมูลผู้ป่วยในที่ใช้จัดทำกลุ่มวินิจฉัยโรคร่วม(DRGs) ตุลาคม 59</t>
  </si>
  <si>
    <t>ดัชนีชี้วัดจากข้อมูลผู้ป่วยในที่ใช้จัดทำกลุ่มวินิจฉัยโรคร่วม(DRGs) พฤศจิกายน 2559</t>
  </si>
  <si>
    <t>ดัชนีชี้วัดจากข้อมูลผู้ป่วยในที่ใช้จัดทำกลุ่มวินิจฉัยโรคร่วม(DRGs) ธันวาคม 2559</t>
  </si>
  <si>
    <t>ดัชนีชี้วัดจากข้อมูลผู้ป่วยในที่ใช้จัดทำกลุ่มวินิจฉัยโรคร่วม(DRGs) มกราคม 2560</t>
  </si>
  <si>
    <t>ดัชนีชี้วัดจากข้อมูลผู้ป่วยในที่ใช้จัดทำกลุ่มวินิจฉัยโรคร่วม(DRGs) กุมภาพันธ์ 2560</t>
  </si>
  <si>
    <t>ดัชนีชี้วัดจากข้อมูลผู้ป่วยในที่ใช้จัดทำกลุ่มวินิจฉัยโรคร่วม(DRGs) มีนาคม 2560</t>
  </si>
  <si>
    <t>ดัชนีชี้วัดจากข้อมูลผู้ป่วยในที่ใช้จัดทำกลุ่มวินิจฉัยโรคร่วม(DRGs) เมษายน 2560</t>
  </si>
  <si>
    <t>ดัชนีชี้วัดจากข้อมูลผู้ป่วยในที่ใช้จัดทำกลุ่มวินิจฉัยโรคร่วม(DRGs) พฤษภาคม 2560</t>
  </si>
  <si>
    <t>ดัชนีชี้วัดจากข้อมูลผู้ป่วยในที่ใช้จัดทำกลุ่มวินิจฉัยโรคร่วม(DRGs) มิถุนายน 2560</t>
  </si>
  <si>
    <t>ดัชนีชี้วัดจากข้อมูลผู้ป่วยในที่ใช้จัดทำกลุ่มวินิจฉัยโรคร่วม(DRGs) กรกฏาคม 2560</t>
  </si>
  <si>
    <t>ดัชนีชี้วัดจากข้อมูลผู้ป่วยในที่ใช้จัดทำกลุ่มวินิจฉัยโรคร่วม(DRGs) สิงหาคม 2560</t>
  </si>
  <si>
    <t>ดัชนีชี้วัดจากข้อมูลผู้ป่วยในที่ใช้จัดทำกลุ่มวินิจฉัยโรคร่วม(DRGs) กันยายน 2560</t>
  </si>
  <si>
    <t>วิเคราะห์จำนวนเตียงจริง 60</t>
  </si>
  <si>
    <t>เตียงจริง 524</t>
  </si>
  <si>
    <t>เตียงจริง 33</t>
  </si>
  <si>
    <t>เตียงจริง 60</t>
  </si>
  <si>
    <t>6.35</t>
  </si>
  <si>
    <t>4.69</t>
  </si>
  <si>
    <t>17.65</t>
  </si>
  <si>
    <t>23.26</t>
  </si>
  <si>
    <t>0.00</t>
  </si>
  <si>
    <t>20.00</t>
  </si>
  <si>
    <t>4.04</t>
  </si>
  <si>
    <t>54.84</t>
  </si>
  <si>
    <t>18.18</t>
  </si>
  <si>
    <t>25.88</t>
  </si>
  <si>
    <t>9.52</t>
  </si>
  <si>
    <t>3</t>
  </si>
  <si>
    <t>12.76</t>
  </si>
  <si>
    <t>4.54</t>
  </si>
  <si>
    <t>0.5</t>
  </si>
  <si>
    <t>33.33</t>
  </si>
  <si>
    <t>5533.33</t>
  </si>
  <si>
    <t>66.67</t>
  </si>
  <si>
    <t>1.6446</t>
  </si>
  <si>
    <t>1.6426</t>
  </si>
  <si>
    <t>23.16</t>
  </si>
  <si>
    <t>25.10</t>
  </si>
  <si>
    <t>13892.29</t>
  </si>
  <si>
    <t>0.14</t>
  </si>
  <si>
    <t>0.29</t>
  </si>
  <si>
    <t>0.20</t>
  </si>
  <si>
    <t>22.33</t>
  </si>
  <si>
    <t>1.16</t>
  </si>
  <si>
    <t>123.01</t>
  </si>
  <si>
    <t>18.61</t>
  </si>
  <si>
    <t>1.7686</t>
  </si>
  <si>
    <t>1.1848</t>
  </si>
  <si>
    <t>1.7957</t>
  </si>
  <si>
    <t>1.0692</t>
  </si>
  <si>
    <t>7.04</t>
  </si>
  <si>
    <t>4.42</t>
  </si>
  <si>
    <t>5.92</t>
  </si>
  <si>
    <t>3.73</t>
  </si>
  <si>
    <t>5.63</t>
  </si>
  <si>
    <t>17751.95</t>
  </si>
  <si>
    <t>13563.89</t>
  </si>
  <si>
    <t>13478.44</t>
  </si>
  <si>
    <t>12441.78</t>
  </si>
  <si>
    <t>90.00</t>
  </si>
  <si>
    <t>50.00</t>
  </si>
  <si>
    <t>48.98</t>
  </si>
  <si>
    <t>51.59</t>
  </si>
  <si>
    <t>51.55</t>
  </si>
  <si>
    <t>35.71</t>
  </si>
  <si>
    <t>5.36</t>
  </si>
  <si>
    <t>55.36</t>
  </si>
  <si>
    <t>3.57</t>
  </si>
  <si>
    <t>100.00</t>
  </si>
  <si>
    <t>0.16</t>
  </si>
  <si>
    <t>2.6122</t>
  </si>
  <si>
    <t>1.2654</t>
  </si>
  <si>
    <t>0.05</t>
  </si>
  <si>
    <t>2.7752</t>
  </si>
  <si>
    <t>13535.21</t>
  </si>
  <si>
    <t>16944.21</t>
  </si>
  <si>
    <t>3.13</t>
  </si>
  <si>
    <t>5.13</t>
  </si>
  <si>
    <t>0</t>
  </si>
  <si>
    <t>0.10</t>
  </si>
  <si>
    <t>0.37</t>
  </si>
  <si>
    <t>0.22</t>
  </si>
  <si>
    <t>1.5921</t>
  </si>
  <si>
    <t>9.06</t>
  </si>
  <si>
    <t>19888.05</t>
  </si>
  <si>
    <t>0.0000</t>
  </si>
  <si>
    <t>0.01</t>
  </si>
  <si>
    <t>2.49</t>
  </si>
  <si>
    <t>7.46</t>
  </si>
  <si>
    <t>16.92</t>
  </si>
  <si>
    <t>9.95</t>
  </si>
  <si>
    <t>16.67</t>
  </si>
  <si>
    <t>0.6729</t>
  </si>
  <si>
    <t>0.6695</t>
  </si>
  <si>
    <t>13.43</t>
  </si>
  <si>
    <t>11.11</t>
  </si>
  <si>
    <t>9252.13</t>
  </si>
  <si>
    <t>0.48</t>
  </si>
  <si>
    <t>0.41</t>
  </si>
  <si>
    <t>4.29</t>
  </si>
  <si>
    <t>69.68</t>
  </si>
  <si>
    <t>6.53</t>
  </si>
  <si>
    <t>0.95</t>
  </si>
  <si>
    <t>204.08</t>
  </si>
  <si>
    <t>0.8985</t>
  </si>
  <si>
    <t>0.5986</t>
  </si>
  <si>
    <t>0.7271</t>
  </si>
  <si>
    <t>0.4467</t>
  </si>
  <si>
    <t>4.86</t>
  </si>
  <si>
    <t>2.57</t>
  </si>
  <si>
    <t>3.45</t>
  </si>
  <si>
    <t>2.41</t>
  </si>
  <si>
    <t>3.27</t>
  </si>
  <si>
    <t>14366.08</t>
  </si>
  <si>
    <t>7089.16</t>
  </si>
  <si>
    <t>8848.81</t>
  </si>
  <si>
    <t>8815.89</t>
  </si>
  <si>
    <t>0.08</t>
  </si>
  <si>
    <t>0.8602</t>
  </si>
  <si>
    <t>12980.14</t>
  </si>
  <si>
    <t>1.52</t>
  </si>
  <si>
    <t>2.54</t>
  </si>
  <si>
    <t>14.21</t>
  </si>
  <si>
    <t>6.09</t>
  </si>
  <si>
    <t>0.8033</t>
  </si>
  <si>
    <t>0.8003</t>
  </si>
  <si>
    <t>26.40</t>
  </si>
  <si>
    <t>3.85</t>
  </si>
  <si>
    <t>8831.90</t>
  </si>
  <si>
    <t>0.03</t>
  </si>
  <si>
    <t>0.32</t>
  </si>
  <si>
    <t>0.28</t>
  </si>
  <si>
    <t>4.37</t>
  </si>
  <si>
    <t>77.74</t>
  </si>
  <si>
    <t>6.47</t>
  </si>
  <si>
    <t>1.03</t>
  </si>
  <si>
    <t>170.10</t>
  </si>
  <si>
    <t>5.15</t>
  </si>
  <si>
    <t>1.2261</t>
  </si>
  <si>
    <t>0.8988</t>
  </si>
  <si>
    <t>0.7985</t>
  </si>
  <si>
    <t>0.4199</t>
  </si>
  <si>
    <t>4.00</t>
  </si>
  <si>
    <t>3.93</t>
  </si>
  <si>
    <t>1.59</t>
  </si>
  <si>
    <t>3.71</t>
  </si>
  <si>
    <t>8250.74</t>
  </si>
  <si>
    <t>7047.09</t>
  </si>
  <si>
    <t>9174.86</t>
  </si>
  <si>
    <t>7521.74</t>
  </si>
  <si>
    <t>1.4957</t>
  </si>
  <si>
    <t>8406.48</t>
  </si>
  <si>
    <t>0.97</t>
  </si>
  <si>
    <t>5.34</t>
  </si>
  <si>
    <t>2.91</t>
  </si>
  <si>
    <t>0.6090</t>
  </si>
  <si>
    <t>0.6053</t>
  </si>
  <si>
    <t>12.62</t>
  </si>
  <si>
    <t>11072.47</t>
  </si>
  <si>
    <t>0.50</t>
  </si>
  <si>
    <t>0.27</t>
  </si>
  <si>
    <t>81.94</t>
  </si>
  <si>
    <t>6.77</t>
  </si>
  <si>
    <t>1.18</t>
  </si>
  <si>
    <t>197.04</t>
  </si>
  <si>
    <t>0.6637</t>
  </si>
  <si>
    <t>0.4579</t>
  </si>
  <si>
    <t>0.6287</t>
  </si>
  <si>
    <t>0.5294</t>
  </si>
  <si>
    <t>1.94</t>
  </si>
  <si>
    <t>3.67</t>
  </si>
  <si>
    <t>3.50</t>
  </si>
  <si>
    <t>3.74</t>
  </si>
  <si>
    <t>17189.05</t>
  </si>
  <si>
    <t>7557.44</t>
  </si>
  <si>
    <t>10505.63</t>
  </si>
  <si>
    <t>9160.90</t>
  </si>
  <si>
    <t>1.1301</t>
  </si>
  <si>
    <t>7702.41</t>
  </si>
  <si>
    <t>1.83</t>
  </si>
  <si>
    <t>4.59</t>
  </si>
  <si>
    <t>15.60</t>
  </si>
  <si>
    <t>0.92</t>
  </si>
  <si>
    <t>0.6532</t>
  </si>
  <si>
    <t>0.6493</t>
  </si>
  <si>
    <t>14.68</t>
  </si>
  <si>
    <t>6.25</t>
  </si>
  <si>
    <t>7284.10</t>
  </si>
  <si>
    <t>0.47</t>
  </si>
  <si>
    <t>1.00</t>
  </si>
  <si>
    <t>2.73</t>
  </si>
  <si>
    <t>39.78</t>
  </si>
  <si>
    <t>3.63</t>
  </si>
  <si>
    <t>1.05</t>
  </si>
  <si>
    <t>183.49</t>
  </si>
  <si>
    <t>0.3728</t>
  </si>
  <si>
    <t>0.6766</t>
  </si>
  <si>
    <t>0.3578</t>
  </si>
  <si>
    <t>4.10</t>
  </si>
  <si>
    <t>1.80</t>
  </si>
  <si>
    <t>3.43</t>
  </si>
  <si>
    <t>2.67</t>
  </si>
  <si>
    <t>3.39</t>
  </si>
  <si>
    <t>11861.47</t>
  </si>
  <si>
    <t>7876.19</t>
  </si>
  <si>
    <t>6581.25</t>
  </si>
  <si>
    <t>17668.87</t>
  </si>
  <si>
    <t>0.06</t>
  </si>
  <si>
    <t>0.7171</t>
  </si>
  <si>
    <t>8721.34</t>
  </si>
  <si>
    <t>3.48</t>
  </si>
  <si>
    <t>5.51</t>
  </si>
  <si>
    <t>2.90</t>
  </si>
  <si>
    <t>0.02</t>
  </si>
  <si>
    <t>0.57</t>
  </si>
  <si>
    <t>1.06</t>
  </si>
  <si>
    <t>0.6666</t>
  </si>
  <si>
    <t>0.7640</t>
  </si>
  <si>
    <t>2.70</t>
  </si>
  <si>
    <t>4.80</t>
  </si>
  <si>
    <t>3.69</t>
  </si>
  <si>
    <t>8913.27</t>
  </si>
  <si>
    <t>11424.45</t>
  </si>
  <si>
    <t>0.09</t>
  </si>
  <si>
    <t>0.90</t>
  </si>
  <si>
    <t>6.76</t>
  </si>
  <si>
    <t>8.11</t>
  </si>
  <si>
    <t>3.15</t>
  </si>
  <si>
    <t>0.6197</t>
  </si>
  <si>
    <t>0.6194</t>
  </si>
  <si>
    <t>12.67</t>
  </si>
  <si>
    <t>7.14</t>
  </si>
  <si>
    <t>10234.33</t>
  </si>
  <si>
    <t>0.54</t>
  </si>
  <si>
    <t>0.43</t>
  </si>
  <si>
    <t>90.32</t>
  </si>
  <si>
    <t>7.33</t>
  </si>
  <si>
    <t>1.15</t>
  </si>
  <si>
    <t>254.55</t>
  </si>
  <si>
    <t>1.0302</t>
  </si>
  <si>
    <t>0.8697</t>
  </si>
  <si>
    <t>0.6005</t>
  </si>
  <si>
    <t>0.4041</t>
  </si>
  <si>
    <t>4.78</t>
  </si>
  <si>
    <t>3.25</t>
  </si>
  <si>
    <t>2.33</t>
  </si>
  <si>
    <t>3.81</t>
  </si>
  <si>
    <t>7670.08</t>
  </si>
  <si>
    <t>8308.01</t>
  </si>
  <si>
    <t>10600.26</t>
  </si>
  <si>
    <t>8631.95</t>
  </si>
  <si>
    <t>1.1006</t>
  </si>
  <si>
    <t>9201.65</t>
  </si>
  <si>
    <t>4.95</t>
  </si>
  <si>
    <t>8.91</t>
  </si>
  <si>
    <t>11.39</t>
  </si>
  <si>
    <t>14.29</t>
  </si>
  <si>
    <t>0.6583</t>
  </si>
  <si>
    <t>0.6566</t>
  </si>
  <si>
    <t>19.10</t>
  </si>
  <si>
    <t>10039.06</t>
  </si>
  <si>
    <t>4.57</t>
  </si>
  <si>
    <t>71.07</t>
  </si>
  <si>
    <t>6.03</t>
  </si>
  <si>
    <t>236.18</t>
  </si>
  <si>
    <t>1.0441</t>
  </si>
  <si>
    <t>0.3528</t>
  </si>
  <si>
    <t>0.6383</t>
  </si>
  <si>
    <t>0.3867</t>
  </si>
  <si>
    <t>7.28</t>
  </si>
  <si>
    <t>2.00</t>
  </si>
  <si>
    <t>3.35</t>
  </si>
  <si>
    <t>3.62</t>
  </si>
  <si>
    <t>17334.79</t>
  </si>
  <si>
    <t>9803.80</t>
  </si>
  <si>
    <t>8794.25</t>
  </si>
  <si>
    <t>8149.14</t>
  </si>
  <si>
    <t>1.3847</t>
  </si>
  <si>
    <t>1.3791</t>
  </si>
  <si>
    <t>0.12</t>
  </si>
  <si>
    <t>0.9103</t>
  </si>
  <si>
    <t>9819.64</t>
  </si>
  <si>
    <t>10413.21</t>
  </si>
  <si>
    <t>0.26</t>
  </si>
  <si>
    <t>1.75</t>
  </si>
  <si>
    <t>6.14</t>
  </si>
  <si>
    <t>5.26</t>
  </si>
  <si>
    <t>25.00</t>
  </si>
  <si>
    <t>0.5703</t>
  </si>
  <si>
    <t>0.5794</t>
  </si>
  <si>
    <t>12547.42</t>
  </si>
  <si>
    <t>0.63</t>
  </si>
  <si>
    <t>0.38</t>
  </si>
  <si>
    <t>2.37</t>
  </si>
  <si>
    <t>56.88</t>
  </si>
  <si>
    <t>1.46</t>
  </si>
  <si>
    <t>169.64</t>
  </si>
  <si>
    <t>0.6394</t>
  </si>
  <si>
    <t>0.5356</t>
  </si>
  <si>
    <t>0.6860</t>
  </si>
  <si>
    <t>3.18</t>
  </si>
  <si>
    <t>2.64</t>
  </si>
  <si>
    <t>5.44</t>
  </si>
  <si>
    <t>2.29</t>
  </si>
  <si>
    <t>4.68</t>
  </si>
  <si>
    <t>10721.76</t>
  </si>
  <si>
    <t>6627.46</t>
  </si>
  <si>
    <t>14557.64</t>
  </si>
  <si>
    <t>7549.61</t>
  </si>
  <si>
    <t>0.4776</t>
  </si>
  <si>
    <t>9225.06</t>
  </si>
  <si>
    <t>0.58</t>
  </si>
  <si>
    <t>4.09</t>
  </si>
  <si>
    <t>9.94</t>
  </si>
  <si>
    <t>1.17</t>
  </si>
  <si>
    <t>0.5938</t>
  </si>
  <si>
    <t>0.5914</t>
  </si>
  <si>
    <t>9926.13</t>
  </si>
  <si>
    <t>0.36</t>
  </si>
  <si>
    <t>3.55</t>
  </si>
  <si>
    <t>59.68</t>
  </si>
  <si>
    <t>165.68</t>
  </si>
  <si>
    <t>0.6260</t>
  </si>
  <si>
    <t>0.3571</t>
  </si>
  <si>
    <t>0.6195</t>
  </si>
  <si>
    <t>0.4916</t>
  </si>
  <si>
    <t>2.50</t>
  </si>
  <si>
    <t>3.40</t>
  </si>
  <si>
    <t>2.43</t>
  </si>
  <si>
    <t>10182.98</t>
  </si>
  <si>
    <t>12103.23</t>
  </si>
  <si>
    <t>9966.30</t>
  </si>
  <si>
    <t>8169.89</t>
  </si>
  <si>
    <t>0.04</t>
  </si>
  <si>
    <t>1.0695</t>
  </si>
  <si>
    <t>8296.53</t>
  </si>
  <si>
    <t>1.47</t>
  </si>
  <si>
    <t>3.66</t>
  </si>
  <si>
    <t>8.06</t>
  </si>
  <si>
    <t>0.6264</t>
  </si>
  <si>
    <t>0.6235</t>
  </si>
  <si>
    <t>12.82</t>
  </si>
  <si>
    <t>11.43</t>
  </si>
  <si>
    <t>12134.63</t>
  </si>
  <si>
    <t>0.52</t>
  </si>
  <si>
    <t>0.33</t>
  </si>
  <si>
    <t>4.90</t>
  </si>
  <si>
    <t>54.52</t>
  </si>
  <si>
    <t>4.45</t>
  </si>
  <si>
    <t>1.09</t>
  </si>
  <si>
    <t>142.32</t>
  </si>
  <si>
    <t>0.7287</t>
  </si>
  <si>
    <t>0.4317</t>
  </si>
  <si>
    <t>0.6642</t>
  </si>
  <si>
    <t>0.4313</t>
  </si>
  <si>
    <t>6.54</t>
  </si>
  <si>
    <t>3.23</t>
  </si>
  <si>
    <t>3.75</t>
  </si>
  <si>
    <t>3.05</t>
  </si>
  <si>
    <t>3.77</t>
  </si>
  <si>
    <t>22116.11</t>
  </si>
  <si>
    <t>13121.61</t>
  </si>
  <si>
    <t>11380.14</t>
  </si>
  <si>
    <t>12143.44</t>
  </si>
  <si>
    <t>0.9105</t>
  </si>
  <si>
    <t>10408.16</t>
  </si>
  <si>
    <t>1.27</t>
  </si>
  <si>
    <t>2.53</t>
  </si>
  <si>
    <t>12.03</t>
  </si>
  <si>
    <t>14.56</t>
  </si>
  <si>
    <t>0.6949</t>
  </si>
  <si>
    <t>0.6944</t>
  </si>
  <si>
    <t>18.35</t>
  </si>
  <si>
    <t>9942.08</t>
  </si>
  <si>
    <t>0.46</t>
  </si>
  <si>
    <t>3.51</t>
  </si>
  <si>
    <t>61.18</t>
  </si>
  <si>
    <t>5.10</t>
  </si>
  <si>
    <t>1.07</t>
  </si>
  <si>
    <t>156.86</t>
  </si>
  <si>
    <t>0.5134</t>
  </si>
  <si>
    <t>0.6821</t>
  </si>
  <si>
    <t>0.8086</t>
  </si>
  <si>
    <t>0.4185</t>
  </si>
  <si>
    <t>3.11</t>
  </si>
  <si>
    <t>4.32</t>
  </si>
  <si>
    <t>14115.34</t>
  </si>
  <si>
    <t>9861.86</t>
  </si>
  <si>
    <t>9995.48</t>
  </si>
  <si>
    <t>8403.27</t>
  </si>
  <si>
    <t>0.8858</t>
  </si>
  <si>
    <t>13719.12</t>
  </si>
  <si>
    <t>2.30</t>
  </si>
  <si>
    <t>11.49</t>
  </si>
  <si>
    <t>12.64</t>
  </si>
  <si>
    <t>4.60</t>
  </si>
  <si>
    <t>0.6901</t>
  </si>
  <si>
    <t>0.6886</t>
  </si>
  <si>
    <t>19.54</t>
  </si>
  <si>
    <t>5.88</t>
  </si>
  <si>
    <t>10893.19</t>
  </si>
  <si>
    <t>96.45</t>
  </si>
  <si>
    <t>8.50</t>
  </si>
  <si>
    <t>1.04</t>
  </si>
  <si>
    <t>164.71</t>
  </si>
  <si>
    <t>0.7637</t>
  </si>
  <si>
    <t>0.3976</t>
  </si>
  <si>
    <t>0.7467</t>
  </si>
  <si>
    <t>0.4208</t>
  </si>
  <si>
    <t>3.95</t>
  </si>
  <si>
    <t>3.59</t>
  </si>
  <si>
    <t>10460.50</t>
  </si>
  <si>
    <t>9674.19</t>
  </si>
  <si>
    <t>11177.65</t>
  </si>
  <si>
    <t>8707.96</t>
  </si>
  <si>
    <t>0.9391</t>
  </si>
  <si>
    <t>0.5380</t>
  </si>
  <si>
    <t>6416.20</t>
  </si>
  <si>
    <t>10593.91</t>
  </si>
  <si>
    <t>0.65</t>
  </si>
  <si>
    <t>1.20</t>
  </si>
  <si>
    <t>6.02</t>
  </si>
  <si>
    <t>30.12</t>
  </si>
  <si>
    <t>16.87</t>
  </si>
  <si>
    <t>0.7375</t>
  </si>
  <si>
    <t>0.7339</t>
  </si>
  <si>
    <t>20.48</t>
  </si>
  <si>
    <t>7800.46</t>
  </si>
  <si>
    <t>2.12</t>
  </si>
  <si>
    <t>91.94</t>
  </si>
  <si>
    <t>8.30</t>
  </si>
  <si>
    <t>1.02</t>
  </si>
  <si>
    <t>132.53</t>
  </si>
  <si>
    <t>0.8216</t>
  </si>
  <si>
    <t>0.5268</t>
  </si>
  <si>
    <t>0.7834</t>
  </si>
  <si>
    <t>0.3147</t>
  </si>
  <si>
    <t>2.55</t>
  </si>
  <si>
    <t>3.33</t>
  </si>
  <si>
    <t>10014.22</t>
  </si>
  <si>
    <t>7544.73</t>
  </si>
  <si>
    <t>7137.26</t>
  </si>
  <si>
    <t>20233.05</t>
  </si>
  <si>
    <t>0.9723</t>
  </si>
  <si>
    <t>6674.86</t>
  </si>
  <si>
    <t>76.32</t>
  </si>
  <si>
    <t>4.20</t>
  </si>
  <si>
    <t>5.25</t>
  </si>
  <si>
    <t>12.12</t>
  </si>
  <si>
    <t>25.93</t>
  </si>
  <si>
    <t>3.61</t>
  </si>
  <si>
    <t>42.50</t>
  </si>
  <si>
    <t>19.44</t>
  </si>
  <si>
    <t>11.76</t>
  </si>
  <si>
    <t>10.28</t>
  </si>
  <si>
    <t>9.26</t>
  </si>
  <si>
    <t>37.04</t>
  </si>
  <si>
    <t>1.2725</t>
  </si>
  <si>
    <t>1.2728</t>
  </si>
  <si>
    <t>17.51</t>
  </si>
  <si>
    <t>21.25</t>
  </si>
  <si>
    <t>14538.50</t>
  </si>
  <si>
    <t>12.29</t>
  </si>
  <si>
    <t>96.02</t>
  </si>
  <si>
    <t>4.92</t>
  </si>
  <si>
    <t>1.37</t>
  </si>
  <si>
    <t>116.25</t>
  </si>
  <si>
    <t>7.90</t>
  </si>
  <si>
    <t>0.9433</t>
  </si>
  <si>
    <t>1.3364</t>
  </si>
  <si>
    <t>1.1279</t>
  </si>
  <si>
    <t>6.00</t>
  </si>
  <si>
    <t>5.65</t>
  </si>
  <si>
    <t>5.95</t>
  </si>
  <si>
    <t>13269.68</t>
  </si>
  <si>
    <t>15174.46</t>
  </si>
  <si>
    <t>8914.68</t>
  </si>
  <si>
    <t>51.52</t>
  </si>
  <si>
    <t>38.00</t>
  </si>
  <si>
    <t>41.67</t>
  </si>
  <si>
    <t>1.7367</t>
  </si>
  <si>
    <t>13421.26</t>
  </si>
  <si>
    <t>7.32</t>
  </si>
  <si>
    <t>4.88</t>
  </si>
  <si>
    <t>2.44</t>
  </si>
  <si>
    <t>0.6451</t>
  </si>
  <si>
    <t>0.6427</t>
  </si>
  <si>
    <t>21.95</t>
  </si>
  <si>
    <t>6589.47</t>
  </si>
  <si>
    <t>0.55</t>
  </si>
  <si>
    <t>8.20</t>
  </si>
  <si>
    <t>0.96</t>
  </si>
  <si>
    <t>341.46</t>
  </si>
  <si>
    <t>0.6419</t>
  </si>
  <si>
    <t>0.2958</t>
  </si>
  <si>
    <t>0.6585</t>
  </si>
  <si>
    <t>0.5450</t>
  </si>
  <si>
    <t>1.50</t>
  </si>
  <si>
    <t>3.00</t>
  </si>
  <si>
    <t>2.99</t>
  </si>
  <si>
    <t>2.94</t>
  </si>
  <si>
    <t>5734.21</t>
  </si>
  <si>
    <t>12772.14</t>
  </si>
  <si>
    <t>6538.99</t>
  </si>
  <si>
    <t>6542.88</t>
  </si>
  <si>
    <t>0.6044</t>
  </si>
  <si>
    <t>6607.17</t>
  </si>
  <si>
    <t>6.45</t>
  </si>
  <si>
    <t>15.63</t>
  </si>
  <si>
    <t>15.79</t>
  </si>
  <si>
    <t>2</t>
  </si>
  <si>
    <t>235.85</t>
  </si>
  <si>
    <t>7.08</t>
  </si>
  <si>
    <t>2.35</t>
  </si>
  <si>
    <t>2.36</t>
  </si>
  <si>
    <t>52.12</t>
  </si>
  <si>
    <t>0.25</t>
  </si>
  <si>
    <t>1.12</t>
  </si>
  <si>
    <t>5.60</t>
  </si>
  <si>
    <t>4.27</t>
  </si>
  <si>
    <t>62.50</t>
  </si>
  <si>
    <t>69.23</t>
  </si>
  <si>
    <t>45.11</t>
  </si>
  <si>
    <t>61.69</t>
  </si>
  <si>
    <t>54.43</t>
  </si>
  <si>
    <t>21.43</t>
  </si>
  <si>
    <t>67.14</t>
  </si>
  <si>
    <t>0.17</t>
  </si>
  <si>
    <t>3.6122</t>
  </si>
  <si>
    <t>5.49</t>
  </si>
  <si>
    <t>47.83</t>
  </si>
  <si>
    <t>5.00</t>
  </si>
  <si>
    <t>1.10</t>
  </si>
  <si>
    <t>0.42</t>
  </si>
  <si>
    <t>1.5476</t>
  </si>
  <si>
    <t>6.61</t>
  </si>
  <si>
    <t>5.46</t>
  </si>
  <si>
    <t>18395.26</t>
  </si>
  <si>
    <t>36.36</t>
  </si>
  <si>
    <t>27.59</t>
  </si>
  <si>
    <t>2.7891</t>
  </si>
  <si>
    <t>18036.35</t>
  </si>
  <si>
    <t>4.24</t>
  </si>
  <si>
    <t>6.36</t>
  </si>
  <si>
    <t>17.37</t>
  </si>
  <si>
    <t>0.7253</t>
  </si>
  <si>
    <t>0.7198</t>
  </si>
  <si>
    <t>14.41</t>
  </si>
  <si>
    <t>20.59</t>
  </si>
  <si>
    <t>8656.60</t>
  </si>
  <si>
    <t>0.21</t>
  </si>
  <si>
    <t>4.73</t>
  </si>
  <si>
    <t>78.89</t>
  </si>
  <si>
    <t>7.53</t>
  </si>
  <si>
    <t>238.94</t>
  </si>
  <si>
    <t>1.2126</t>
  </si>
  <si>
    <t>0.5622</t>
  </si>
  <si>
    <t>0.7282</t>
  </si>
  <si>
    <t>0.5422</t>
  </si>
  <si>
    <t>4.19</t>
  </si>
  <si>
    <t>1.93</t>
  </si>
  <si>
    <t>3.10</t>
  </si>
  <si>
    <t>3.02</t>
  </si>
  <si>
    <t>7820.82</t>
  </si>
  <si>
    <t>8507.83</t>
  </si>
  <si>
    <t>8360.73</t>
  </si>
  <si>
    <t>10932.72</t>
  </si>
  <si>
    <t>1.2096</t>
  </si>
  <si>
    <t>8157.72</t>
  </si>
  <si>
    <t>0.53</t>
  </si>
  <si>
    <t>3.19</t>
  </si>
  <si>
    <t>8.51</t>
  </si>
  <si>
    <t>4.79</t>
  </si>
  <si>
    <t>0.7534</t>
  </si>
  <si>
    <t>0.7488</t>
  </si>
  <si>
    <t>21.62</t>
  </si>
  <si>
    <t>8771.75</t>
  </si>
  <si>
    <t>73.44</t>
  </si>
  <si>
    <t>6.07</t>
  </si>
  <si>
    <t>142.86</t>
  </si>
  <si>
    <t>1.1083</t>
  </si>
  <si>
    <t>0.6219</t>
  </si>
  <si>
    <t>0.7894</t>
  </si>
  <si>
    <t>0.4216</t>
  </si>
  <si>
    <t>4.21</t>
  </si>
  <si>
    <t>3.04</t>
  </si>
  <si>
    <t>3.60</t>
  </si>
  <si>
    <t>8499.71</t>
  </si>
  <si>
    <t>9547.07</t>
  </si>
  <si>
    <t>8536.69</t>
  </si>
  <si>
    <t>10916.29</t>
  </si>
  <si>
    <t>1.0191</t>
  </si>
  <si>
    <t>7656.77</t>
  </si>
  <si>
    <t>3.37</t>
  </si>
  <si>
    <t>5.62</t>
  </si>
  <si>
    <t>1.69</t>
  </si>
  <si>
    <t>0.6636</t>
  </si>
  <si>
    <t>0.6606</t>
  </si>
  <si>
    <t>16.85</t>
  </si>
  <si>
    <t>9727.08</t>
  </si>
  <si>
    <t>3.47</t>
  </si>
  <si>
    <t>71.33</t>
  </si>
  <si>
    <t>5.83</t>
  </si>
  <si>
    <t>1.11</t>
  </si>
  <si>
    <t>251.43</t>
  </si>
  <si>
    <t>0.4977</t>
  </si>
  <si>
    <t>0.5251</t>
  </si>
  <si>
    <t>0.7066</t>
  </si>
  <si>
    <t>0.4846</t>
  </si>
  <si>
    <t>2.89</t>
  </si>
  <si>
    <t>3.82</t>
  </si>
  <si>
    <t>4.08</t>
  </si>
  <si>
    <t>9874.43</t>
  </si>
  <si>
    <t>10783.02</t>
  </si>
  <si>
    <t>9417.15</t>
  </si>
  <si>
    <t>13671.89</t>
  </si>
  <si>
    <t>1.3088</t>
  </si>
  <si>
    <t>12701.54</t>
  </si>
  <si>
    <t>2.97</t>
  </si>
  <si>
    <t>5.94</t>
  </si>
  <si>
    <t>0.6205</t>
  </si>
  <si>
    <t>0.6176</t>
  </si>
  <si>
    <t>11.88</t>
  </si>
  <si>
    <t>8149.17</t>
  </si>
  <si>
    <t>38.78</t>
  </si>
  <si>
    <t>3.30</t>
  </si>
  <si>
    <t>191.92</t>
  </si>
  <si>
    <t>0.7112</t>
  </si>
  <si>
    <t>0.4421</t>
  </si>
  <si>
    <t>0.6226</t>
  </si>
  <si>
    <t>1.0186</t>
  </si>
  <si>
    <t>5469.72</t>
  </si>
  <si>
    <t>8343.51</t>
  </si>
  <si>
    <t>8536.34</t>
  </si>
  <si>
    <t>4339.71</t>
  </si>
  <si>
    <t>0.8649</t>
  </si>
  <si>
    <t>8884.84</t>
  </si>
  <si>
    <t>2.45</t>
  </si>
  <si>
    <t>11.93</t>
  </si>
  <si>
    <t>6.29</t>
  </si>
  <si>
    <t>1.9157</t>
  </si>
  <si>
    <t>26.22</t>
  </si>
  <si>
    <t>3.26</t>
  </si>
  <si>
    <t>2.34</t>
  </si>
  <si>
    <t>24832.58</t>
  </si>
  <si>
    <t>0.89</t>
  </si>
  <si>
    <t>2.68</t>
  </si>
  <si>
    <t>0.5451</t>
  </si>
  <si>
    <t>0.5437</t>
  </si>
  <si>
    <t>9148.04</t>
  </si>
  <si>
    <t>0.59</t>
  </si>
  <si>
    <t>0.60</t>
  </si>
  <si>
    <t>2.78</t>
  </si>
  <si>
    <t>37.67</t>
  </si>
  <si>
    <t>3.70</t>
  </si>
  <si>
    <t>324.32</t>
  </si>
  <si>
    <t>0.7838</t>
  </si>
  <si>
    <t>0.3172</t>
  </si>
  <si>
    <t>0.5514</t>
  </si>
  <si>
    <t>0.5619</t>
  </si>
  <si>
    <t>6.33</t>
  </si>
  <si>
    <t>1.33</t>
  </si>
  <si>
    <t>3.06</t>
  </si>
  <si>
    <t>14333.08</t>
  </si>
  <si>
    <t>8978.28</t>
  </si>
  <si>
    <t>8749.07</t>
  </si>
  <si>
    <t>3733.76</t>
  </si>
  <si>
    <t>0.8212</t>
  </si>
  <si>
    <t>8759.62</t>
  </si>
  <si>
    <t>0.56</t>
  </si>
  <si>
    <t>4.65</t>
  </si>
  <si>
    <t>0.7885</t>
  </si>
  <si>
    <t>0.5892</t>
  </si>
  <si>
    <t>0.5992</t>
  </si>
  <si>
    <t>3.41</t>
  </si>
  <si>
    <t>2.95</t>
  </si>
  <si>
    <t>10432.02</t>
  </si>
  <si>
    <t>7322.25</t>
  </si>
  <si>
    <t>10047.20</t>
  </si>
  <si>
    <t>0.3357</t>
  </si>
  <si>
    <t>2.11</t>
  </si>
  <si>
    <t>3.87</t>
  </si>
  <si>
    <t>3.65</t>
  </si>
  <si>
    <t>9391.07</t>
  </si>
  <si>
    <t>2.93</t>
  </si>
  <si>
    <t>12.09</t>
  </si>
  <si>
    <t>8.70</t>
  </si>
  <si>
    <t>0.6621</t>
  </si>
  <si>
    <t>0.6591</t>
  </si>
  <si>
    <t>17.58</t>
  </si>
  <si>
    <t>2.08</t>
  </si>
  <si>
    <t>11804.76</t>
  </si>
  <si>
    <t>55.06</t>
  </si>
  <si>
    <t>4.47</t>
  </si>
  <si>
    <t>108.21</t>
  </si>
  <si>
    <t>0.8836</t>
  </si>
  <si>
    <t>0.5955</t>
  </si>
  <si>
    <t>0.6825</t>
  </si>
  <si>
    <t>0.4872</t>
  </si>
  <si>
    <t>4.75</t>
  </si>
  <si>
    <t>3.88</t>
  </si>
  <si>
    <t>2.96</t>
  </si>
  <si>
    <t>12029.08</t>
  </si>
  <si>
    <t>9821.60</t>
  </si>
  <si>
    <t>12263.80</t>
  </si>
  <si>
    <t>8974.43</t>
  </si>
  <si>
    <t>0.07</t>
  </si>
  <si>
    <t>0.7122</t>
  </si>
  <si>
    <t>12867.73</t>
  </si>
  <si>
    <t>0.6165</t>
  </si>
  <si>
    <t>21.18</t>
  </si>
  <si>
    <t>6128.54</t>
  </si>
  <si>
    <t>75.00</t>
  </si>
  <si>
    <t>0.81</t>
  </si>
  <si>
    <t>411.76</t>
  </si>
  <si>
    <t>0.5146</t>
  </si>
  <si>
    <t>0.2631</t>
  </si>
  <si>
    <t>0.6441</t>
  </si>
  <si>
    <t>0.6072</t>
  </si>
  <si>
    <t>2.71</t>
  </si>
  <si>
    <t>2.65</t>
  </si>
  <si>
    <t>4369.91</t>
  </si>
  <si>
    <t>8183.98</t>
  </si>
  <si>
    <t>6019.33</t>
  </si>
  <si>
    <t>8788.98</t>
  </si>
  <si>
    <t>1.2524</t>
  </si>
  <si>
    <t>5287.49</t>
  </si>
  <si>
    <t>5.85</t>
  </si>
  <si>
    <t>13.33</t>
  </si>
  <si>
    <t>6.43</t>
  </si>
  <si>
    <t>0.7792</t>
  </si>
  <si>
    <t>0.7762</t>
  </si>
  <si>
    <t>20.24</t>
  </si>
  <si>
    <t>9496.36</t>
  </si>
  <si>
    <t>4.16</t>
  </si>
  <si>
    <t>248.52</t>
  </si>
  <si>
    <t>1.5749</t>
  </si>
  <si>
    <t>0.4880</t>
  </si>
  <si>
    <t>0.8441</t>
  </si>
  <si>
    <t>0.4985</t>
  </si>
  <si>
    <t>5.38</t>
  </si>
  <si>
    <t>1.67</t>
  </si>
  <si>
    <t>3.20</t>
  </si>
  <si>
    <t>3.54</t>
  </si>
  <si>
    <t>9526.95</t>
  </si>
  <si>
    <t>9106.31</t>
  </si>
  <si>
    <t>9361.81</t>
  </si>
  <si>
    <t>10377.85</t>
  </si>
  <si>
    <t>0.8433</t>
  </si>
  <si>
    <t>11394.43</t>
  </si>
  <si>
    <t>0.93</t>
  </si>
  <si>
    <t>12.96</t>
  </si>
  <si>
    <t>4.63</t>
  </si>
  <si>
    <t>0.7207</t>
  </si>
  <si>
    <t>0.7206</t>
  </si>
  <si>
    <t>20.37</t>
  </si>
  <si>
    <t>11768.99</t>
  </si>
  <si>
    <t>127.33</t>
  </si>
  <si>
    <t>10.40</t>
  </si>
  <si>
    <t>221.15</t>
  </si>
  <si>
    <t>0.8822</t>
  </si>
  <si>
    <t>0.4893</t>
  </si>
  <si>
    <t>0.7518</t>
  </si>
  <si>
    <t>4.83</t>
  </si>
  <si>
    <t>1.91</t>
  </si>
  <si>
    <t>2.13</t>
  </si>
  <si>
    <t>16913.64</t>
  </si>
  <si>
    <t>7276.14</t>
  </si>
  <si>
    <t>11483.30</t>
  </si>
  <si>
    <t>8355.23</t>
  </si>
  <si>
    <t>2.8002</t>
  </si>
  <si>
    <t>0.7632</t>
  </si>
  <si>
    <t>14050.60</t>
  </si>
  <si>
    <t>6773.42</t>
  </si>
  <si>
    <t>6.19</t>
  </si>
  <si>
    <t>23.71</t>
  </si>
  <si>
    <t>29.90</t>
  </si>
  <si>
    <t>0.6964</t>
  </si>
  <si>
    <t>0.6953</t>
  </si>
  <si>
    <t>15.46</t>
  </si>
  <si>
    <t>9305.41</t>
  </si>
  <si>
    <t>0.49</t>
  </si>
  <si>
    <t>133.33</t>
  </si>
  <si>
    <t>9.70</t>
  </si>
  <si>
    <t>206.19</t>
  </si>
  <si>
    <t>0.7626</t>
  </si>
  <si>
    <t>0.4462</t>
  </si>
  <si>
    <t>0.7118</t>
  </si>
  <si>
    <t>0.4401</t>
  </si>
  <si>
    <t>6.17</t>
  </si>
  <si>
    <t>3.86</t>
  </si>
  <si>
    <t>4.12</t>
  </si>
  <si>
    <t>15295.26</t>
  </si>
  <si>
    <t>7044.78</t>
  </si>
  <si>
    <t>7806.20</t>
  </si>
  <si>
    <t>7281.47</t>
  </si>
  <si>
    <t>0.7907</t>
  </si>
  <si>
    <t>7736.15</t>
  </si>
  <si>
    <t>4.55</t>
  </si>
  <si>
    <t>5.33</t>
  </si>
  <si>
    <t>17.39</t>
  </si>
  <si>
    <t>5.97</t>
  </si>
  <si>
    <t>24.79</t>
  </si>
  <si>
    <t>8.26</t>
  </si>
  <si>
    <t>29.75</t>
  </si>
  <si>
    <t>1.1545</t>
  </si>
  <si>
    <t>1.1549</t>
  </si>
  <si>
    <t>13.22</t>
  </si>
  <si>
    <t>21.77</t>
  </si>
  <si>
    <t>14504.43</t>
  </si>
  <si>
    <t>12.69</t>
  </si>
  <si>
    <t>93.04</t>
  </si>
  <si>
    <t>5.02</t>
  </si>
  <si>
    <t>1.29</t>
  </si>
  <si>
    <t>131.78</t>
  </si>
  <si>
    <t>8.86</t>
  </si>
  <si>
    <t>1.1440</t>
  </si>
  <si>
    <t>1.2491</t>
  </si>
  <si>
    <t>0.7101</t>
  </si>
  <si>
    <t>5.27</t>
  </si>
  <si>
    <t>5.39</t>
  </si>
  <si>
    <t>13994.96</t>
  </si>
  <si>
    <t>14120.28</t>
  </si>
  <si>
    <t>13626.90</t>
  </si>
  <si>
    <t>31.82</t>
  </si>
  <si>
    <t>31.30</t>
  </si>
  <si>
    <t>1.25</t>
  </si>
  <si>
    <t>10.63</t>
  </si>
  <si>
    <t>1.88</t>
  </si>
  <si>
    <t>200.00</t>
  </si>
  <si>
    <t>0.6073</t>
  </si>
  <si>
    <t>0.6055</t>
  </si>
  <si>
    <t>15.00</t>
  </si>
  <si>
    <t>4.17</t>
  </si>
  <si>
    <t>9556.32</t>
  </si>
  <si>
    <t>63.67</t>
  </si>
  <si>
    <t>1.14</t>
  </si>
  <si>
    <t>112.50</t>
  </si>
  <si>
    <t>0.8106</t>
  </si>
  <si>
    <t>0.6139</t>
  </si>
  <si>
    <t>0.6048</t>
  </si>
  <si>
    <t>2.75</t>
  </si>
  <si>
    <t>3.58</t>
  </si>
  <si>
    <t>9092.78</t>
  </si>
  <si>
    <t>9588.35</t>
  </si>
  <si>
    <t>9675.11</t>
  </si>
  <si>
    <t>0.9427</t>
  </si>
  <si>
    <t>8909.37</t>
  </si>
  <si>
    <t>5.71</t>
  </si>
  <si>
    <t>56.31</t>
  </si>
  <si>
    <t>12.35</t>
  </si>
  <si>
    <t>9.91</t>
  </si>
  <si>
    <t>1.5430</t>
  </si>
  <si>
    <t>1.5406</t>
  </si>
  <si>
    <t>19.19</t>
  </si>
  <si>
    <t>25.25</t>
  </si>
  <si>
    <t>13929.96</t>
  </si>
  <si>
    <t>25.80</t>
  </si>
  <si>
    <t>95.33</t>
  </si>
  <si>
    <t>5.31</t>
  </si>
  <si>
    <t>119.25</t>
  </si>
  <si>
    <t>18.68</t>
  </si>
  <si>
    <t>1.9777</t>
  </si>
  <si>
    <t>0.9706</t>
  </si>
  <si>
    <t>1.6965</t>
  </si>
  <si>
    <t>1.2177</t>
  </si>
  <si>
    <t>6.66</t>
  </si>
  <si>
    <t>15941.24</t>
  </si>
  <si>
    <t>12421.49</t>
  </si>
  <si>
    <t>13943.67</t>
  </si>
  <si>
    <t>13221.71</t>
  </si>
  <si>
    <t>2.6528</t>
  </si>
  <si>
    <t>1.8923</t>
  </si>
  <si>
    <t>14773.34</t>
  </si>
  <si>
    <t>13367.52</t>
  </si>
  <si>
    <t>5.64</t>
  </si>
  <si>
    <t>1.92</t>
  </si>
  <si>
    <t>3.29</t>
  </si>
  <si>
    <t>40.00</t>
  </si>
  <si>
    <t>12.50</t>
  </si>
  <si>
    <t>5.48</t>
  </si>
  <si>
    <t>2.74</t>
  </si>
  <si>
    <t>22.73</t>
  </si>
  <si>
    <t>0.6730</t>
  </si>
  <si>
    <t>0.6699</t>
  </si>
  <si>
    <t>15.62</t>
  </si>
  <si>
    <t>7.02</t>
  </si>
  <si>
    <t>9300.30</t>
  </si>
  <si>
    <t>0.39</t>
  </si>
  <si>
    <t>84.09</t>
  </si>
  <si>
    <t>7.29</t>
  </si>
  <si>
    <t>155.49</t>
  </si>
  <si>
    <t>0.7213</t>
  </si>
  <si>
    <t>0.4577</t>
  </si>
  <si>
    <t>2.19</t>
  </si>
  <si>
    <t>3.44</t>
  </si>
  <si>
    <t>9176.12</t>
  </si>
  <si>
    <t>9105.04</t>
  </si>
  <si>
    <t>1.1190</t>
  </si>
  <si>
    <t>8745.86</t>
  </si>
  <si>
    <t>1.70</t>
  </si>
  <si>
    <t>2.56</t>
  </si>
  <si>
    <t>10.23</t>
  </si>
  <si>
    <t>0.6173</t>
  </si>
  <si>
    <t>0.6168</t>
  </si>
  <si>
    <t>11019.15</t>
  </si>
  <si>
    <t>0.62</t>
  </si>
  <si>
    <t>6.12</t>
  </si>
  <si>
    <t>87.78</t>
  </si>
  <si>
    <t>6.80</t>
  </si>
  <si>
    <t>160.13</t>
  </si>
  <si>
    <t>0.6085</t>
  </si>
  <si>
    <t>0.6069</t>
  </si>
  <si>
    <t>0.4663</t>
  </si>
  <si>
    <t>2.69</t>
  </si>
  <si>
    <t>9823.81</t>
  </si>
  <si>
    <t>9679.20</t>
  </si>
  <si>
    <t>10432.14</t>
  </si>
  <si>
    <t>0.8752</t>
  </si>
  <si>
    <t>0.8171</t>
  </si>
  <si>
    <t>9571.53</t>
  </si>
  <si>
    <t>6382.87</t>
  </si>
  <si>
    <t>12.45</t>
  </si>
  <si>
    <t>3.21</t>
  </si>
  <si>
    <t>0.6734</t>
  </si>
  <si>
    <t>0.6688</t>
  </si>
  <si>
    <t>8362.77</t>
  </si>
  <si>
    <t>93.44</t>
  </si>
  <si>
    <t>8.13</t>
  </si>
  <si>
    <t>217.21</t>
  </si>
  <si>
    <t>0.6754</t>
  </si>
  <si>
    <t>8008.58</t>
  </si>
  <si>
    <t>0.9538</t>
  </si>
  <si>
    <t>1.0859</t>
  </si>
  <si>
    <t>10203.82</t>
  </si>
  <si>
    <t>6361.41</t>
  </si>
  <si>
    <t>5.81</t>
  </si>
  <si>
    <t>6.40</t>
  </si>
  <si>
    <t>3.49</t>
  </si>
  <si>
    <t>0.6391</t>
  </si>
  <si>
    <t>0.6356</t>
  </si>
  <si>
    <t>20.47</t>
  </si>
  <si>
    <t>10054.39</t>
  </si>
  <si>
    <t>0.61</t>
  </si>
  <si>
    <t>55.56</t>
  </si>
  <si>
    <t>5.18</t>
  </si>
  <si>
    <t>245.61</t>
  </si>
  <si>
    <t>0.8664</t>
  </si>
  <si>
    <t>0.5395</t>
  </si>
  <si>
    <t>0.6026</t>
  </si>
  <si>
    <t>0.4917</t>
  </si>
  <si>
    <t>4.76</t>
  </si>
  <si>
    <t>3.22</t>
  </si>
  <si>
    <t>12529.02</t>
  </si>
  <si>
    <t>9741.06</t>
  </si>
  <si>
    <t>9426.37</t>
  </si>
  <si>
    <t>6227.23</t>
  </si>
  <si>
    <t>0.8699</t>
  </si>
  <si>
    <t>0.7871</t>
  </si>
  <si>
    <t>0.18</t>
  </si>
  <si>
    <t>0.9128</t>
  </si>
  <si>
    <t>3539.06</t>
  </si>
  <si>
    <t>8537.15</t>
  </si>
  <si>
    <t>2.63</t>
  </si>
  <si>
    <t>5.93</t>
  </si>
  <si>
    <t>8.47</t>
  </si>
  <si>
    <t>10.17</t>
  </si>
  <si>
    <t>29.66</t>
  </si>
  <si>
    <t>1.4950</t>
  </si>
  <si>
    <t>0.7513</t>
  </si>
  <si>
    <t>4.85</t>
  </si>
  <si>
    <t>14885.93</t>
  </si>
  <si>
    <t>10890.16</t>
  </si>
  <si>
    <t>26.67</t>
  </si>
  <si>
    <t>30.00</t>
  </si>
  <si>
    <t>29.41</t>
  </si>
  <si>
    <t>16.02</t>
  </si>
  <si>
    <t>0.7877</t>
  </si>
  <si>
    <t>0.7828</t>
  </si>
  <si>
    <t>15.53</t>
  </si>
  <si>
    <t>9.38</t>
  </si>
  <si>
    <t>8796.63</t>
  </si>
  <si>
    <t>0.30</t>
  </si>
  <si>
    <t>82.58</t>
  </si>
  <si>
    <t>6.67</t>
  </si>
  <si>
    <t>295.00</t>
  </si>
  <si>
    <t>0.8704</t>
  </si>
  <si>
    <t>0.6883</t>
  </si>
  <si>
    <t>0.8710</t>
  </si>
  <si>
    <t>0.5368</t>
  </si>
  <si>
    <t>2.59</t>
  </si>
  <si>
    <t>9607.78</t>
  </si>
  <si>
    <t>7939.83</t>
  </si>
  <si>
    <t>8560.19</t>
  </si>
  <si>
    <t>10182.00</t>
  </si>
  <si>
    <t>0.6632</t>
  </si>
  <si>
    <t>7595.47</t>
  </si>
  <si>
    <t>5.52</t>
  </si>
  <si>
    <t>1.84</t>
  </si>
  <si>
    <t>0.5569</t>
  </si>
  <si>
    <t>0.5559</t>
  </si>
  <si>
    <t>13.50</t>
  </si>
  <si>
    <t>11713.53</t>
  </si>
  <si>
    <t>0.35</t>
  </si>
  <si>
    <t>64.62</t>
  </si>
  <si>
    <t>1.28</t>
  </si>
  <si>
    <t>225.00</t>
  </si>
  <si>
    <t>0.7563</t>
  </si>
  <si>
    <t>0.3814</t>
  </si>
  <si>
    <t>0.5553</t>
  </si>
  <si>
    <t>5.53</t>
  </si>
  <si>
    <t>1.71</t>
  </si>
  <si>
    <t>3.91</t>
  </si>
  <si>
    <t>2.38</t>
  </si>
  <si>
    <t>3.72</t>
  </si>
  <si>
    <t>17116.93</t>
  </si>
  <si>
    <t>7600.49</t>
  </si>
  <si>
    <t>11705.90</t>
  </si>
  <si>
    <t>4261.40</t>
  </si>
  <si>
    <t>0.6182</t>
  </si>
  <si>
    <t>19838.28</t>
  </si>
  <si>
    <t>0.7511</t>
  </si>
  <si>
    <t>0.7470</t>
  </si>
  <si>
    <t>7000.25</t>
  </si>
  <si>
    <t>2.61</t>
  </si>
  <si>
    <t>38.49</t>
  </si>
  <si>
    <t>0.6322</t>
  </si>
  <si>
    <t>0.3468</t>
  </si>
  <si>
    <t>0.7837</t>
  </si>
  <si>
    <t>0.6453</t>
  </si>
  <si>
    <t>3.79</t>
  </si>
  <si>
    <t>9625.33</t>
  </si>
  <si>
    <t>9771.50</t>
  </si>
  <si>
    <t>6762.44</t>
  </si>
  <si>
    <t>4126.76</t>
  </si>
  <si>
    <t>1.2331</t>
  </si>
  <si>
    <t>8475.97</t>
  </si>
  <si>
    <t>2.92</t>
  </si>
  <si>
    <t>0.6742</t>
  </si>
  <si>
    <t>0.6701</t>
  </si>
  <si>
    <t>20.71</t>
  </si>
  <si>
    <t>8713.03</t>
  </si>
  <si>
    <t>0.40</t>
  </si>
  <si>
    <t>56.02</t>
  </si>
  <si>
    <t>0.99</t>
  </si>
  <si>
    <t>208.33</t>
  </si>
  <si>
    <t>1.1337</t>
  </si>
  <si>
    <t>0.4989</t>
  </si>
  <si>
    <t>0.6861</t>
  </si>
  <si>
    <t>0.4043</t>
  </si>
  <si>
    <t>2.83</t>
  </si>
  <si>
    <t>7952.12</t>
  </si>
  <si>
    <t>10007.25</t>
  </si>
  <si>
    <t>8615.15</t>
  </si>
  <si>
    <t>10135.02</t>
  </si>
  <si>
    <t>0.13</t>
  </si>
  <si>
    <t>0.7761</t>
  </si>
  <si>
    <t>6821.72</t>
  </si>
  <si>
    <t>3.07</t>
  </si>
  <si>
    <t>2.20</t>
  </si>
  <si>
    <t>6.59</t>
  </si>
  <si>
    <t>0.4960</t>
  </si>
  <si>
    <t>0.4945</t>
  </si>
  <si>
    <t>8338.53</t>
  </si>
  <si>
    <t>28.16</t>
  </si>
  <si>
    <t>3.03</t>
  </si>
  <si>
    <t>0.94</t>
  </si>
  <si>
    <t>241.76</t>
  </si>
  <si>
    <t>0.4377</t>
  </si>
  <si>
    <t>0.3536</t>
  </si>
  <si>
    <t>0.5130</t>
  </si>
  <si>
    <t>0.2238</t>
  </si>
  <si>
    <t>2.25</t>
  </si>
  <si>
    <t>9742.96</t>
  </si>
  <si>
    <t>13210.77</t>
  </si>
  <si>
    <t>8012.29</t>
  </si>
  <si>
    <t>10799.82</t>
  </si>
  <si>
    <t>2.4985</t>
  </si>
  <si>
    <t>0.4076</t>
  </si>
  <si>
    <t>1873.92</t>
  </si>
  <si>
    <t>9338.31</t>
  </si>
  <si>
    <t>1.53</t>
  </si>
  <si>
    <t>4.62</t>
  </si>
  <si>
    <t>28.57</t>
  </si>
  <si>
    <t>6.94</t>
  </si>
  <si>
    <t>9.83</t>
  </si>
  <si>
    <t>7.51</t>
  </si>
  <si>
    <t>0.7299</t>
  </si>
  <si>
    <t>0.7283</t>
  </si>
  <si>
    <t>21.97</t>
  </si>
  <si>
    <t>13.16</t>
  </si>
  <si>
    <t>9648.86</t>
  </si>
  <si>
    <t>3.80</t>
  </si>
  <si>
    <t>56.70</t>
  </si>
  <si>
    <t>5.24</t>
  </si>
  <si>
    <t>0.98</t>
  </si>
  <si>
    <t>236.99</t>
  </si>
  <si>
    <t>0.6355</t>
  </si>
  <si>
    <t>0.4082</t>
  </si>
  <si>
    <t>0.7590</t>
  </si>
  <si>
    <t>0.6285</t>
  </si>
  <si>
    <t>18083.54</t>
  </si>
  <si>
    <t>11055.42</t>
  </si>
  <si>
    <t>8900.77</t>
  </si>
  <si>
    <t>8132.08</t>
  </si>
  <si>
    <t>1.7560</t>
  </si>
  <si>
    <t>0.5578</t>
  </si>
  <si>
    <t>5681.67</t>
  </si>
  <si>
    <t>10845.03</t>
  </si>
  <si>
    <t>1.43</t>
  </si>
  <si>
    <t>0.8663</t>
  </si>
  <si>
    <t>0.8536</t>
  </si>
  <si>
    <t>4.26</t>
  </si>
  <si>
    <t>4.50</t>
  </si>
  <si>
    <t>10435.36</t>
  </si>
  <si>
    <t>8649.95</t>
  </si>
  <si>
    <t>0.7037</t>
  </si>
  <si>
    <t>15840.15</t>
  </si>
  <si>
    <t>2.82</t>
  </si>
  <si>
    <t>10.56</t>
  </si>
  <si>
    <t>0.6291</t>
  </si>
  <si>
    <t>0.6251</t>
  </si>
  <si>
    <t>16.20</t>
  </si>
  <si>
    <t>4.35</t>
  </si>
  <si>
    <t>9773.28</t>
  </si>
  <si>
    <t>49.78</t>
  </si>
  <si>
    <t>4.67</t>
  </si>
  <si>
    <t>164.29</t>
  </si>
  <si>
    <t>0.6252</t>
  </si>
  <si>
    <t>0.4148</t>
  </si>
  <si>
    <t>0.6763</t>
  </si>
  <si>
    <t>0.3584</t>
  </si>
  <si>
    <t>10990.16</t>
  </si>
  <si>
    <t>10017.56</t>
  </si>
  <si>
    <t>9659.92</t>
  </si>
  <si>
    <t>11029.34</t>
  </si>
  <si>
    <t>1.3325</t>
  </si>
  <si>
    <t>9262.47</t>
  </si>
  <si>
    <t>0.5106</t>
  </si>
  <si>
    <t>0.5078</t>
  </si>
  <si>
    <t>7.59</t>
  </si>
  <si>
    <t>7693.94</t>
  </si>
  <si>
    <t>60.33</t>
  </si>
  <si>
    <t>8.00</t>
  </si>
  <si>
    <t>0.87</t>
  </si>
  <si>
    <t>362.50</t>
  </si>
  <si>
    <t>0.5561</t>
  </si>
  <si>
    <t>0.4001</t>
  </si>
  <si>
    <t>0.5228</t>
  </si>
  <si>
    <t>0.2985</t>
  </si>
  <si>
    <t>2.17</t>
  </si>
  <si>
    <t>2.26</t>
  </si>
  <si>
    <t>8011.47</t>
  </si>
  <si>
    <t>4500.69</t>
  </si>
  <si>
    <t>7524.17</t>
  </si>
  <si>
    <t>18738.28</t>
  </si>
  <si>
    <t>0.6882</t>
  </si>
  <si>
    <t>8517.95</t>
  </si>
  <si>
    <t>8.33</t>
  </si>
  <si>
    <t>5.06</t>
  </si>
  <si>
    <t>0.6746</t>
  </si>
  <si>
    <t>0.6716</t>
  </si>
  <si>
    <t>15.19</t>
  </si>
  <si>
    <t>10819.39</t>
  </si>
  <si>
    <t>0.51</t>
  </si>
  <si>
    <t>0.34</t>
  </si>
  <si>
    <t>60.11</t>
  </si>
  <si>
    <t>1.13</t>
  </si>
  <si>
    <t>240.26</t>
  </si>
  <si>
    <t>0.9371</t>
  </si>
  <si>
    <t>0.4869</t>
  </si>
  <si>
    <t>0.7693</t>
  </si>
  <si>
    <t>0.4389</t>
  </si>
  <si>
    <t>4.05</t>
  </si>
  <si>
    <t>13194.15</t>
  </si>
  <si>
    <t>11426.25</t>
  </si>
  <si>
    <t>10686.40</t>
  </si>
  <si>
    <t>9694.48</t>
  </si>
  <si>
    <t>1.0444</t>
  </si>
  <si>
    <t>1.1367</t>
  </si>
  <si>
    <t>10220.42</t>
  </si>
  <si>
    <t>7388.03</t>
  </si>
  <si>
    <t>14.61</t>
  </si>
  <si>
    <t>0.6868</t>
  </si>
  <si>
    <t>0.6829</t>
  </si>
  <si>
    <t>8498.93</t>
  </si>
  <si>
    <t>2.24</t>
  </si>
  <si>
    <t>107.33</t>
  </si>
  <si>
    <t>8.90</t>
  </si>
  <si>
    <t>224.72</t>
  </si>
  <si>
    <t>0.6014</t>
  </si>
  <si>
    <t>0.6915</t>
  </si>
  <si>
    <t>0.6998</t>
  </si>
  <si>
    <t>0.7949</t>
  </si>
  <si>
    <t>2.79</t>
  </si>
  <si>
    <t>3.78</t>
  </si>
  <si>
    <t>10338.53</t>
  </si>
  <si>
    <t>8031.78</t>
  </si>
  <si>
    <t>8229.58</t>
  </si>
  <si>
    <t>8199.43</t>
  </si>
  <si>
    <t>0.9037</t>
  </si>
  <si>
    <t>6780.53</t>
  </si>
  <si>
    <t>9.78</t>
  </si>
  <si>
    <t>0.7644</t>
  </si>
  <si>
    <t>0.7593</t>
  </si>
  <si>
    <t>21.74</t>
  </si>
  <si>
    <t>7677.09</t>
  </si>
  <si>
    <t>71.94</t>
  </si>
  <si>
    <t>8.80</t>
  </si>
  <si>
    <t>0.77</t>
  </si>
  <si>
    <t>227.27</t>
  </si>
  <si>
    <t>11.36</t>
  </si>
  <si>
    <t>0.7228</t>
  </si>
  <si>
    <t>0.5091</t>
  </si>
  <si>
    <t>0.8300</t>
  </si>
  <si>
    <t>0.2862</t>
  </si>
  <si>
    <t>1.60</t>
  </si>
  <si>
    <t>11480.61</t>
  </si>
  <si>
    <t>7331.61</t>
  </si>
  <si>
    <t>7112.25</t>
  </si>
  <si>
    <t>12333.17</t>
  </si>
  <si>
    <t>0.9707</t>
  </si>
  <si>
    <t>0.15</t>
  </si>
  <si>
    <t>0.7376</t>
  </si>
  <si>
    <t>7875.94</t>
  </si>
  <si>
    <t>7820.92</t>
  </si>
  <si>
    <t>0.19</t>
  </si>
  <si>
    <t>5.98</t>
  </si>
  <si>
    <t>7.89</t>
  </si>
  <si>
    <t>25.29</t>
  </si>
  <si>
    <t>22.22</t>
  </si>
  <si>
    <t>62.89</t>
  </si>
  <si>
    <t>30.19</t>
  </si>
  <si>
    <t>1</t>
  </si>
  <si>
    <t>8.64</t>
  </si>
  <si>
    <t>9.13</t>
  </si>
  <si>
    <t>49.41</t>
  </si>
  <si>
    <t>0.23</t>
  </si>
  <si>
    <t>1.4841</t>
  </si>
  <si>
    <t>1.4815</t>
  </si>
  <si>
    <t>18.92</t>
  </si>
  <si>
    <t>25.20</t>
  </si>
  <si>
    <t>13820.82</t>
  </si>
  <si>
    <t>0.24</t>
  </si>
  <si>
    <t>26.65</t>
  </si>
  <si>
    <t>95.12</t>
  </si>
  <si>
    <t>5.47</t>
  </si>
  <si>
    <t>113.01</t>
  </si>
  <si>
    <t>23.37</t>
  </si>
  <si>
    <t>1.6976</t>
  </si>
  <si>
    <t>0.8900</t>
  </si>
  <si>
    <t>1.6817</t>
  </si>
  <si>
    <t>1.1290</t>
  </si>
  <si>
    <t>3.64</t>
  </si>
  <si>
    <t>5.72</t>
  </si>
  <si>
    <t>5.23</t>
  </si>
  <si>
    <t>16739.00</t>
  </si>
  <si>
    <t>11654.06</t>
  </si>
  <si>
    <t>13961.58</t>
  </si>
  <si>
    <t>12167.97</t>
  </si>
  <si>
    <t>90.91</t>
  </si>
  <si>
    <t>68.75</t>
  </si>
  <si>
    <t>43.68</t>
  </si>
  <si>
    <t>55.88</t>
  </si>
  <si>
    <t>52.10</t>
  </si>
  <si>
    <t>21.21</t>
  </si>
  <si>
    <t>10.61</t>
  </si>
  <si>
    <t>2.6178</t>
  </si>
  <si>
    <t>2.4565</t>
  </si>
  <si>
    <t>2.1254</t>
  </si>
  <si>
    <t>14238.26</t>
  </si>
  <si>
    <t>18422.46</t>
  </si>
  <si>
    <t>0.5712</t>
  </si>
  <si>
    <t>0.5707</t>
  </si>
  <si>
    <t>13.00</t>
  </si>
  <si>
    <t>12757.08</t>
  </si>
  <si>
    <t>5.35</t>
  </si>
  <si>
    <t>58.92</t>
  </si>
  <si>
    <t>149.15</t>
  </si>
  <si>
    <t>0.6508</t>
  </si>
  <si>
    <t>0.4734</t>
  </si>
  <si>
    <t>0.5927</t>
  </si>
  <si>
    <t>0.4058</t>
  </si>
  <si>
    <t>24106.00</t>
  </si>
  <si>
    <t>15363.86</t>
  </si>
  <si>
    <t>12220.97</t>
  </si>
  <si>
    <t>11944.84</t>
  </si>
  <si>
    <t>0.6329</t>
  </si>
  <si>
    <t>17254.05</t>
  </si>
  <si>
    <t>0.78</t>
  </si>
  <si>
    <t>2.86</t>
  </si>
  <si>
    <t>6.75</t>
  </si>
  <si>
    <t>0.6238</t>
  </si>
  <si>
    <t>0.6220</t>
  </si>
  <si>
    <t>12.47</t>
  </si>
  <si>
    <t>8580.59</t>
  </si>
  <si>
    <t>77.56</t>
  </si>
  <si>
    <t>7.71</t>
  </si>
  <si>
    <t>201.73</t>
  </si>
  <si>
    <t>8.65</t>
  </si>
  <si>
    <t>0.7049</t>
  </si>
  <si>
    <t>0.6887</t>
  </si>
  <si>
    <t>0.6536</t>
  </si>
  <si>
    <t>0.4280</t>
  </si>
  <si>
    <t>3.24</t>
  </si>
  <si>
    <t>2.09</t>
  </si>
  <si>
    <t>9063.90</t>
  </si>
  <si>
    <t>9490.08</t>
  </si>
  <si>
    <t>8384.06</t>
  </si>
  <si>
    <t>9513.67</t>
  </si>
  <si>
    <t>0.5795</t>
  </si>
  <si>
    <t>8067.37</t>
  </si>
  <si>
    <t>9.66</t>
  </si>
  <si>
    <t>2.10</t>
  </si>
  <si>
    <t>0.6180</t>
  </si>
  <si>
    <t>0.6187</t>
  </si>
  <si>
    <t>14.71</t>
  </si>
  <si>
    <t>11130.07</t>
  </si>
  <si>
    <t>4.94</t>
  </si>
  <si>
    <t>112.69</t>
  </si>
  <si>
    <t>7.67</t>
  </si>
  <si>
    <t>1.44</t>
  </si>
  <si>
    <t>147.83</t>
  </si>
  <si>
    <t>0.5949</t>
  </si>
  <si>
    <t>0.4773</t>
  </si>
  <si>
    <t>11579.70</t>
  </si>
  <si>
    <t>10653.88</t>
  </si>
  <si>
    <t>0.8838</t>
  </si>
  <si>
    <t>6938.47</t>
  </si>
  <si>
    <t>4.40</t>
  </si>
  <si>
    <t>13.64</t>
  </si>
  <si>
    <t>6.04</t>
  </si>
  <si>
    <t>9.12</t>
  </si>
  <si>
    <t>2.31</t>
  </si>
  <si>
    <t>1.3515</t>
  </si>
  <si>
    <t>1.3481</t>
  </si>
  <si>
    <t>22.20</t>
  </si>
  <si>
    <t>17.82</t>
  </si>
  <si>
    <t>12030.17</t>
  </si>
  <si>
    <t>13.02</t>
  </si>
  <si>
    <t>81.52</t>
  </si>
  <si>
    <t>109.34</t>
  </si>
  <si>
    <t>4.56</t>
  </si>
  <si>
    <t>0.9415</t>
  </si>
  <si>
    <t>1.5920</t>
  </si>
  <si>
    <t>5.09</t>
  </si>
  <si>
    <t>10381.91</t>
  </si>
  <si>
    <t>12059.08</t>
  </si>
  <si>
    <t>2.2340</t>
  </si>
  <si>
    <t>8552.14</t>
  </si>
  <si>
    <t>23.17</t>
  </si>
  <si>
    <t>30.21</t>
  </si>
  <si>
    <t>71.05</t>
  </si>
  <si>
    <t>24.14</t>
  </si>
  <si>
    <t>27.13</t>
  </si>
  <si>
    <t>23.68</t>
  </si>
  <si>
    <t>10.48</t>
  </si>
  <si>
    <t>48.66</t>
  </si>
  <si>
    <t>27.47</t>
  </si>
  <si>
    <t>0.11</t>
  </si>
  <si>
    <t>25.06</t>
  </si>
  <si>
    <t>87.58</t>
  </si>
  <si>
    <t>117.49</t>
  </si>
  <si>
    <t>17.84</t>
  </si>
  <si>
    <t>1.0650</t>
  </si>
  <si>
    <t>8.40</t>
  </si>
  <si>
    <t>3.94</t>
  </si>
  <si>
    <t>5.42</t>
  </si>
  <si>
    <t>11805.19</t>
  </si>
  <si>
    <t>83.33</t>
  </si>
  <si>
    <t>87.50</t>
  </si>
  <si>
    <t>43.66</t>
  </si>
  <si>
    <t>53.68</t>
  </si>
  <si>
    <t>51.42</t>
  </si>
  <si>
    <t>2.5962</t>
  </si>
  <si>
    <t>1.8079</t>
  </si>
  <si>
    <t>2.2153</t>
  </si>
  <si>
    <t>14449.04</t>
  </si>
  <si>
    <t>20209.91</t>
  </si>
  <si>
    <t>4.81</t>
  </si>
  <si>
    <t>4.43</t>
  </si>
  <si>
    <t>27.27</t>
  </si>
  <si>
    <t>9.09</t>
  </si>
  <si>
    <t>3.96</t>
  </si>
  <si>
    <t>27.66</t>
  </si>
  <si>
    <t>10.00</t>
  </si>
  <si>
    <t>12.00</t>
  </si>
  <si>
    <t>10.75</t>
  </si>
  <si>
    <t>37.63</t>
  </si>
  <si>
    <t>1.5555</t>
  </si>
  <si>
    <t>1.5514</t>
  </si>
  <si>
    <t>14.22</t>
  </si>
  <si>
    <t>11336.22</t>
  </si>
  <si>
    <t>13.88</t>
  </si>
  <si>
    <t>85.75</t>
  </si>
  <si>
    <t>134.22</t>
  </si>
  <si>
    <t>8.46</t>
  </si>
  <si>
    <t>2.3320</t>
  </si>
  <si>
    <t>1.0760</t>
  </si>
  <si>
    <t>1.7395</t>
  </si>
  <si>
    <t>0.7438</t>
  </si>
  <si>
    <t>7.03</t>
  </si>
  <si>
    <t>3.89</t>
  </si>
  <si>
    <t>6.16</t>
  </si>
  <si>
    <t>5.68</t>
  </si>
  <si>
    <t>12870.85</t>
  </si>
  <si>
    <t>10552.34</t>
  </si>
  <si>
    <t>11355.44</t>
  </si>
  <si>
    <t>9238.17</t>
  </si>
  <si>
    <t>28.00</t>
  </si>
  <si>
    <t>38.46</t>
  </si>
  <si>
    <t>61.54</t>
  </si>
  <si>
    <t>38.89</t>
  </si>
  <si>
    <t>2.3995</t>
  </si>
  <si>
    <t>1.8424</t>
  </si>
  <si>
    <t>2.7835</t>
  </si>
  <si>
    <t>12202.33</t>
  </si>
  <si>
    <t>11078.09</t>
  </si>
  <si>
    <t>6.58</t>
  </si>
  <si>
    <t>3.09</t>
  </si>
  <si>
    <t>60.00</t>
  </si>
  <si>
    <t>13.92</t>
  </si>
  <si>
    <t>0.6653</t>
  </si>
  <si>
    <t>0.6623</t>
  </si>
  <si>
    <t>17.01</t>
  </si>
  <si>
    <t>6.06</t>
  </si>
  <si>
    <t>10817.99</t>
  </si>
  <si>
    <t>75.05</t>
  </si>
  <si>
    <t>6.37</t>
  </si>
  <si>
    <t>261.78</t>
  </si>
  <si>
    <t>0.9864</t>
  </si>
  <si>
    <t>0.5597</t>
  </si>
  <si>
    <t>0.6833</t>
  </si>
  <si>
    <t>0.4830</t>
  </si>
  <si>
    <t>17178.34</t>
  </si>
  <si>
    <t>5714.99</t>
  </si>
  <si>
    <t>10016.69</t>
  </si>
  <si>
    <t>10464.84</t>
  </si>
  <si>
    <t>0.6628</t>
  </si>
  <si>
    <t>0.7594</t>
  </si>
  <si>
    <t>12591.47</t>
  </si>
  <si>
    <t>9121.84</t>
  </si>
  <si>
    <t>2.27</t>
  </si>
  <si>
    <t>7.58</t>
  </si>
  <si>
    <t>0.8132</t>
  </si>
  <si>
    <t>0.8135</t>
  </si>
  <si>
    <t>19.70</t>
  </si>
  <si>
    <t>11.54</t>
  </si>
  <si>
    <t>8716.43</t>
  </si>
  <si>
    <t>36.85</t>
  </si>
  <si>
    <t>143.94</t>
  </si>
  <si>
    <t>1.1115</t>
  </si>
  <si>
    <t>0.6349</t>
  </si>
  <si>
    <t>0.7888</t>
  </si>
  <si>
    <t>0.9039</t>
  </si>
  <si>
    <t>4.03</t>
  </si>
  <si>
    <t>7790.75</t>
  </si>
  <si>
    <t>8034.34</t>
  </si>
  <si>
    <t>9178.28</t>
  </si>
  <si>
    <t>5047.36</t>
  </si>
  <si>
    <t>0.8852</t>
  </si>
  <si>
    <t>8194.93</t>
  </si>
  <si>
    <t>2.03</t>
  </si>
  <si>
    <t>7.43</t>
  </si>
  <si>
    <t>0.6417</t>
  </si>
  <si>
    <t>0.6406</t>
  </si>
  <si>
    <t>14.19</t>
  </si>
  <si>
    <t>9205.98</t>
  </si>
  <si>
    <t>55.70</t>
  </si>
  <si>
    <t>227.59</t>
  </si>
  <si>
    <t>0.7138</t>
  </si>
  <si>
    <t>0.4275</t>
  </si>
  <si>
    <t>0.6771</t>
  </si>
  <si>
    <t>0.3242</t>
  </si>
  <si>
    <t>9759.02</t>
  </si>
  <si>
    <t>7104.21</t>
  </si>
  <si>
    <t>9313.08</t>
  </si>
  <si>
    <t>8297.86</t>
  </si>
  <si>
    <t>1.2452</t>
  </si>
  <si>
    <t>5667.62</t>
  </si>
  <si>
    <t>8.54</t>
  </si>
  <si>
    <t>1.22</t>
  </si>
  <si>
    <t>0.6559</t>
  </si>
  <si>
    <t>0.6553</t>
  </si>
  <si>
    <t>6.10</t>
  </si>
  <si>
    <t>7501.79</t>
  </si>
  <si>
    <t>2.16</t>
  </si>
  <si>
    <t>28.71</t>
  </si>
  <si>
    <t>1.08</t>
  </si>
  <si>
    <t>160.49</t>
  </si>
  <si>
    <t>0.5608</t>
  </si>
  <si>
    <t>1.0135</t>
  </si>
  <si>
    <t>0.6495</t>
  </si>
  <si>
    <t>8988.11</t>
  </si>
  <si>
    <t>2909.39</t>
  </si>
  <si>
    <t>7663.36</t>
  </si>
  <si>
    <t>9899.79</t>
  </si>
  <si>
    <t>1.2436</t>
  </si>
  <si>
    <t>0.4419</t>
  </si>
  <si>
    <t>1309.39</t>
  </si>
  <si>
    <t>19559.35</t>
  </si>
  <si>
    <t>1.41</t>
  </si>
  <si>
    <t>2.05</t>
  </si>
  <si>
    <t>0.2541</t>
  </si>
  <si>
    <t>13762.30</t>
  </si>
  <si>
    <t>1.85</t>
  </si>
  <si>
    <t>5.56</t>
  </si>
  <si>
    <t>0.4147</t>
  </si>
  <si>
    <t>0.4124</t>
  </si>
  <si>
    <t>9785.92</t>
  </si>
  <si>
    <t>0.74</t>
  </si>
  <si>
    <t>22.63</t>
  </si>
  <si>
    <t>352.94</t>
  </si>
  <si>
    <t>0.4485</t>
  </si>
  <si>
    <t>0.2199</t>
  </si>
  <si>
    <t>0.4253</t>
  </si>
  <si>
    <t>0.2842</t>
  </si>
  <si>
    <t>2.60</t>
  </si>
  <si>
    <t>9727.17</t>
  </si>
  <si>
    <t>5289.57</t>
  </si>
  <si>
    <t>9989.80</t>
  </si>
  <si>
    <t>8237.16</t>
  </si>
  <si>
    <t>0.5449</t>
  </si>
  <si>
    <t>9629.29</t>
  </si>
  <si>
    <t>9.04</t>
  </si>
  <si>
    <t>14.12</t>
  </si>
  <si>
    <t>0.7217</t>
  </si>
  <si>
    <t>0.7211</t>
  </si>
  <si>
    <t>18.64</t>
  </si>
  <si>
    <t>10964.69</t>
  </si>
  <si>
    <t>0.66</t>
  </si>
  <si>
    <t>64.32</t>
  </si>
  <si>
    <t>271.19</t>
  </si>
  <si>
    <t>1.0128</t>
  </si>
  <si>
    <t>0.4187</t>
  </si>
  <si>
    <t>0.5012</t>
  </si>
  <si>
    <t>6.05</t>
  </si>
  <si>
    <t>14165.12</t>
  </si>
  <si>
    <t>9600.92</t>
  </si>
  <si>
    <t>10224.22</t>
  </si>
  <si>
    <t>15662.66</t>
  </si>
  <si>
    <t>1.2408</t>
  </si>
  <si>
    <t>0.9629</t>
  </si>
  <si>
    <t>10850.32</t>
  </si>
  <si>
    <t>12911.91</t>
  </si>
  <si>
    <t>0.9411</t>
  </si>
  <si>
    <t>3.76</t>
  </si>
  <si>
    <t>6844.44</t>
  </si>
  <si>
    <t>7692.62</t>
  </si>
  <si>
    <t>1.3559</t>
  </si>
  <si>
    <t>8849.60</t>
  </si>
  <si>
    <t>0.64</t>
  </si>
  <si>
    <t>10.19</t>
  </si>
  <si>
    <t>0.6619</t>
  </si>
  <si>
    <t>0.6565</t>
  </si>
  <si>
    <t>8.92</t>
  </si>
  <si>
    <t>9305.81</t>
  </si>
  <si>
    <t>53.87</t>
  </si>
  <si>
    <t>5.17</t>
  </si>
  <si>
    <t>174.19</t>
  </si>
  <si>
    <t>0.6443</t>
  </si>
  <si>
    <t>0.5585</t>
  </si>
  <si>
    <t>0.7090</t>
  </si>
  <si>
    <t>0.4344</t>
  </si>
  <si>
    <t>14614.18</t>
  </si>
  <si>
    <t>6079.33</t>
  </si>
  <si>
    <t>9127.25</t>
  </si>
  <si>
    <t>9518.86</t>
  </si>
  <si>
    <t>1.9987</t>
  </si>
  <si>
    <t>6116.39</t>
  </si>
  <si>
    <t>10.33</t>
  </si>
  <si>
    <t>5.90</t>
  </si>
  <si>
    <t>0.6415</t>
  </si>
  <si>
    <t>0.6370</t>
  </si>
  <si>
    <t>14.02</t>
  </si>
  <si>
    <t>10819.51</t>
  </si>
  <si>
    <t>47.53</t>
  </si>
  <si>
    <t>4.38</t>
  </si>
  <si>
    <t>159.70</t>
  </si>
  <si>
    <t>0.7330</t>
  </si>
  <si>
    <t>0.7063</t>
  </si>
  <si>
    <t>0.6402</t>
  </si>
  <si>
    <t>0.5190</t>
  </si>
  <si>
    <t>3.31</t>
  </si>
  <si>
    <t>3.32</t>
  </si>
  <si>
    <t>3.34</t>
  </si>
  <si>
    <t>15949.23</t>
  </si>
  <si>
    <t>9601.39</t>
  </si>
  <si>
    <t>10729.75</t>
  </si>
  <si>
    <t>9182.59</t>
  </si>
  <si>
    <t>0.9239</t>
  </si>
  <si>
    <t>11052.27</t>
  </si>
  <si>
    <t>0.7166</t>
  </si>
  <si>
    <t>0.7139</t>
  </si>
  <si>
    <t>19.72</t>
  </si>
  <si>
    <t>7457.99</t>
  </si>
  <si>
    <t>79.03</t>
  </si>
  <si>
    <t>7.10</t>
  </si>
  <si>
    <t>281.69</t>
  </si>
  <si>
    <t>1.1678</t>
  </si>
  <si>
    <t>0.4032</t>
  </si>
  <si>
    <t>0.7396</t>
  </si>
  <si>
    <t>0.2118</t>
  </si>
  <si>
    <t>11920.71</t>
  </si>
  <si>
    <t>8576.51</t>
  </si>
  <si>
    <t>7321.20</t>
  </si>
  <si>
    <t>7424.46</t>
  </si>
  <si>
    <t>1.0365</t>
  </si>
  <si>
    <t>6953.60</t>
  </si>
  <si>
    <t>2.04</t>
  </si>
  <si>
    <t>2.72</t>
  </si>
  <si>
    <t>16.33</t>
  </si>
  <si>
    <t>8.16</t>
  </si>
  <si>
    <t>0.8008</t>
  </si>
  <si>
    <t>0.7974</t>
  </si>
  <si>
    <t>22.45</t>
  </si>
  <si>
    <t>9228.65</t>
  </si>
  <si>
    <t>3.84</t>
  </si>
  <si>
    <t>57.42</t>
  </si>
  <si>
    <t>4.87</t>
  </si>
  <si>
    <t>232.88</t>
  </si>
  <si>
    <t>1.0999</t>
  </si>
  <si>
    <t>0.3699</t>
  </si>
  <si>
    <t>0.8219</t>
  </si>
  <si>
    <t>0.7358</t>
  </si>
  <si>
    <t>3.92</t>
  </si>
  <si>
    <t>2.87</t>
  </si>
  <si>
    <t>8744.16</t>
  </si>
  <si>
    <t>13812.14</t>
  </si>
  <si>
    <t>9855.84</t>
  </si>
  <si>
    <t>7377.69</t>
  </si>
  <si>
    <t>1.9669</t>
  </si>
  <si>
    <t>1.8006</t>
  </si>
  <si>
    <t>4598.96</t>
  </si>
  <si>
    <t>6165.12</t>
  </si>
  <si>
    <t>0.91</t>
  </si>
  <si>
    <t>20.27</t>
  </si>
  <si>
    <t>13.51</t>
  </si>
  <si>
    <t>1.0836</t>
  </si>
  <si>
    <t>1.0764</t>
  </si>
  <si>
    <t>28.77</t>
  </si>
  <si>
    <t>9543.02</t>
  </si>
  <si>
    <t>96.77</t>
  </si>
  <si>
    <t>7.00</t>
  </si>
  <si>
    <t>171.43</t>
  </si>
  <si>
    <t>0.9452</t>
  </si>
  <si>
    <t>1.0893</t>
  </si>
  <si>
    <t>1.8549</t>
  </si>
  <si>
    <t>12606.90</t>
  </si>
  <si>
    <t>9719.07</t>
  </si>
  <si>
    <t>9969.53</t>
  </si>
  <si>
    <t>3495.36</t>
  </si>
  <si>
    <t>1.4759</t>
  </si>
  <si>
    <t>4141.11</t>
  </si>
  <si>
    <t>15.38</t>
  </si>
  <si>
    <t>12.04</t>
  </si>
  <si>
    <t>0.7305</t>
  </si>
  <si>
    <t>0.7272</t>
  </si>
  <si>
    <t>16.98</t>
  </si>
  <si>
    <t>7.27</t>
  </si>
  <si>
    <t>10156.62</t>
  </si>
  <si>
    <t>6.49</t>
  </si>
  <si>
    <t>82.08</t>
  </si>
  <si>
    <t>6.62</t>
  </si>
  <si>
    <t>181.21</t>
  </si>
  <si>
    <t>13.42</t>
  </si>
  <si>
    <t>1.1100</t>
  </si>
  <si>
    <t>0.5900</t>
  </si>
  <si>
    <t>0.7610</t>
  </si>
  <si>
    <t>0.4339</t>
  </si>
  <si>
    <t>10736.70</t>
  </si>
  <si>
    <t>10286.42</t>
  </si>
  <si>
    <t>10143.52</t>
  </si>
  <si>
    <t>9418.18</t>
  </si>
  <si>
    <t>1.1152</t>
  </si>
  <si>
    <t>12706.86</t>
  </si>
  <si>
    <t>1.5035</t>
  </si>
  <si>
    <t>1.5029</t>
  </si>
  <si>
    <t>19.25</t>
  </si>
  <si>
    <t>14560.80</t>
  </si>
  <si>
    <t>2.1976</t>
  </si>
  <si>
    <t>0.9541</t>
  </si>
  <si>
    <t>1.6583</t>
  </si>
  <si>
    <t>18692.74</t>
  </si>
  <si>
    <t>13862.16</t>
  </si>
  <si>
    <t>14303.55</t>
  </si>
  <si>
    <t>10.14</t>
  </si>
  <si>
    <t>0.7797</t>
  </si>
  <si>
    <t>23.67</t>
  </si>
  <si>
    <t>8932.48</t>
  </si>
  <si>
    <t>4.41</t>
  </si>
  <si>
    <t>92.90</t>
  </si>
  <si>
    <t>6.83</t>
  </si>
  <si>
    <t>185.37</t>
  </si>
  <si>
    <t>1.2904</t>
  </si>
  <si>
    <t>0.7000</t>
  </si>
  <si>
    <t>5.21</t>
  </si>
  <si>
    <t>4.39</t>
  </si>
  <si>
    <t>9579.91</t>
  </si>
  <si>
    <t>9373.28</t>
  </si>
  <si>
    <t>1.2257</t>
  </si>
  <si>
    <t>6963.19</t>
  </si>
  <si>
    <t>10.11</t>
  </si>
  <si>
    <t>19.39</t>
  </si>
  <si>
    <t>1.96</t>
  </si>
  <si>
    <t>4.07</t>
  </si>
  <si>
    <t>59.55</t>
  </si>
  <si>
    <t>35.29</t>
  </si>
  <si>
    <t>25.23</t>
  </si>
  <si>
    <t>8.58</t>
  </si>
  <si>
    <t>2.84</t>
  </si>
  <si>
    <t>3.12</t>
  </si>
  <si>
    <t>7.19</t>
  </si>
  <si>
    <t>55.31</t>
  </si>
  <si>
    <t>1.5699</t>
  </si>
  <si>
    <t>1.5673</t>
  </si>
  <si>
    <t>20.34</t>
  </si>
  <si>
    <t>13282.99</t>
  </si>
  <si>
    <t>24.82</t>
  </si>
  <si>
    <t>89.37</t>
  </si>
  <si>
    <t>124.12</t>
  </si>
  <si>
    <t>18.26</t>
  </si>
  <si>
    <t>1.9092</t>
  </si>
  <si>
    <t>1.0876</t>
  </si>
  <si>
    <t>1.7436</t>
  </si>
  <si>
    <t>1.1554</t>
  </si>
  <si>
    <t>6.95</t>
  </si>
  <si>
    <t>5.84</t>
  </si>
  <si>
    <t>5.37</t>
  </si>
  <si>
    <t>15818.14</t>
  </si>
  <si>
    <t>12259.83</t>
  </si>
  <si>
    <t>13366.88</t>
  </si>
  <si>
    <t>11562.99</t>
  </si>
  <si>
    <t>71.43</t>
  </si>
  <si>
    <t>48.92</t>
  </si>
  <si>
    <t>57.87</t>
  </si>
  <si>
    <t>54.29</t>
  </si>
  <si>
    <t>10.71</t>
  </si>
  <si>
    <t>3.0190</t>
  </si>
  <si>
    <t>2.2769</t>
  </si>
  <si>
    <t>2.4190</t>
  </si>
  <si>
    <t>11405.98</t>
  </si>
  <si>
    <t>15440.52</t>
  </si>
  <si>
    <t>1.4562</t>
  </si>
  <si>
    <t>16045.01</t>
  </si>
  <si>
    <t>56.25</t>
  </si>
  <si>
    <t>1.7030</t>
  </si>
  <si>
    <t>12954.39</t>
  </si>
  <si>
    <t>7.91</t>
  </si>
  <si>
    <t>19.21</t>
  </si>
  <si>
    <t>0.6741</t>
  </si>
  <si>
    <t>0.6725</t>
  </si>
  <si>
    <t>18.08</t>
  </si>
  <si>
    <t>9976.27</t>
  </si>
  <si>
    <t>0.45</t>
  </si>
  <si>
    <t>71.55</t>
  </si>
  <si>
    <t>0.8372</t>
  </si>
  <si>
    <t>0.4489</t>
  </si>
  <si>
    <t>0.7503</t>
  </si>
  <si>
    <t>2.58</t>
  </si>
  <si>
    <t>3.42</t>
  </si>
  <si>
    <t>10837.66</t>
  </si>
  <si>
    <t>9449.96</t>
  </si>
  <si>
    <t>9942.07</t>
  </si>
  <si>
    <t>9899.90</t>
  </si>
  <si>
    <t>1.3839</t>
  </si>
  <si>
    <t>2.2846</t>
  </si>
  <si>
    <t>1.3368</t>
  </si>
  <si>
    <t>3407.52</t>
  </si>
  <si>
    <t>10543.88</t>
  </si>
  <si>
    <t>1.56</t>
  </si>
  <si>
    <t>14.06</t>
  </si>
  <si>
    <t>0.8006</t>
  </si>
  <si>
    <t>0.7951</t>
  </si>
  <si>
    <t>21.26</t>
  </si>
  <si>
    <t>7.41</t>
  </si>
  <si>
    <t>8115.47</t>
  </si>
  <si>
    <t>34.37</t>
  </si>
  <si>
    <t>2.80</t>
  </si>
  <si>
    <t>166.67</t>
  </si>
  <si>
    <t>0.9906</t>
  </si>
  <si>
    <t>0.6155</t>
  </si>
  <si>
    <t>0.8051</t>
  </si>
  <si>
    <t>0.3774</t>
  </si>
  <si>
    <t>6.08</t>
  </si>
  <si>
    <t>1.89</t>
  </si>
  <si>
    <t>12238.53</t>
  </si>
  <si>
    <t>6709.58</t>
  </si>
  <si>
    <t>7525.00</t>
  </si>
  <si>
    <t>10241.91</t>
  </si>
  <si>
    <t>0.9260</t>
  </si>
  <si>
    <t>7701.23</t>
  </si>
  <si>
    <t>3.36</t>
  </si>
  <si>
    <t>2.01</t>
  </si>
  <si>
    <t>8.05</t>
  </si>
  <si>
    <t>250.00</t>
  </si>
  <si>
    <t>0.6572</t>
  </si>
  <si>
    <t>0.6544</t>
  </si>
  <si>
    <t>10.07</t>
  </si>
  <si>
    <t>9567.69</t>
  </si>
  <si>
    <t>2.98</t>
  </si>
  <si>
    <t>64.76</t>
  </si>
  <si>
    <t>170.07</t>
  </si>
  <si>
    <t>0.9463</t>
  </si>
  <si>
    <t>0.3979</t>
  </si>
  <si>
    <t>0.6684</t>
  </si>
  <si>
    <t>0.7132</t>
  </si>
  <si>
    <t>3.68</t>
  </si>
  <si>
    <t>7652.10</t>
  </si>
  <si>
    <t>10181.47</t>
  </si>
  <si>
    <t>10120.64</t>
  </si>
  <si>
    <t>4416.51</t>
  </si>
  <si>
    <t>0.8726</t>
  </si>
  <si>
    <t>9100.23</t>
  </si>
  <si>
    <t>7.69</t>
  </si>
  <si>
    <t>10.77</t>
  </si>
  <si>
    <t>1.54</t>
  </si>
  <si>
    <t>0.6625</t>
  </si>
  <si>
    <t>7413.94</t>
  </si>
  <si>
    <t>1.76</t>
  </si>
  <si>
    <t>26.17</t>
  </si>
  <si>
    <t>169.23</t>
  </si>
  <si>
    <t>0.7998</t>
  </si>
  <si>
    <t>0.2727</t>
  </si>
  <si>
    <t>0.6631</t>
  </si>
  <si>
    <t>0.5560</t>
  </si>
  <si>
    <t>3.14</t>
  </si>
  <si>
    <t>3.28</t>
  </si>
  <si>
    <t>8905.46</t>
  </si>
  <si>
    <t>7968.46</t>
  </si>
  <si>
    <t>6911.30</t>
  </si>
  <si>
    <t>15862.04</t>
  </si>
  <si>
    <t>0.9120</t>
  </si>
  <si>
    <t>0.7336</t>
  </si>
  <si>
    <t>9148.42</t>
  </si>
  <si>
    <t>5570.88</t>
  </si>
  <si>
    <t>0.75</t>
  </si>
  <si>
    <t>0.86</t>
  </si>
  <si>
    <t>1.72</t>
  </si>
  <si>
    <t>0.5085</t>
  </si>
  <si>
    <t>0.5066</t>
  </si>
  <si>
    <t>10.34</t>
  </si>
  <si>
    <t>10198.05</t>
  </si>
  <si>
    <t>0.68</t>
  </si>
  <si>
    <t>38.57</t>
  </si>
  <si>
    <t>3.83</t>
  </si>
  <si>
    <t>295.65</t>
  </si>
  <si>
    <t>0.4628</t>
  </si>
  <si>
    <t>0.5935</t>
  </si>
  <si>
    <t>0.5038</t>
  </si>
  <si>
    <t>0.6335</t>
  </si>
  <si>
    <t>2.76</t>
  </si>
  <si>
    <t>8894.03</t>
  </si>
  <si>
    <t>12548.55</t>
  </si>
  <si>
    <t>10012.23</t>
  </si>
  <si>
    <t>13950.86</t>
  </si>
  <si>
    <t>0.4636</t>
  </si>
  <si>
    <t>0.7630</t>
  </si>
  <si>
    <t>22892.18</t>
  </si>
  <si>
    <t>10005.06</t>
  </si>
  <si>
    <t>8.85</t>
  </si>
  <si>
    <t>0.5701</t>
  </si>
  <si>
    <t>0.5696</t>
  </si>
  <si>
    <t>11814.25</t>
  </si>
  <si>
    <t>0.31</t>
  </si>
  <si>
    <t>91.31</t>
  </si>
  <si>
    <t>6.30</t>
  </si>
  <si>
    <t>1.35</t>
  </si>
  <si>
    <t>216.93</t>
  </si>
  <si>
    <t>0.5283</t>
  </si>
  <si>
    <t>0.4098</t>
  </si>
  <si>
    <t>0.6049</t>
  </si>
  <si>
    <t>0.4900</t>
  </si>
  <si>
    <t>23692.26</t>
  </si>
  <si>
    <t>12086.04</t>
  </si>
  <si>
    <t>10832.73</t>
  </si>
  <si>
    <t>11192.00</t>
  </si>
  <si>
    <t>0.8363</t>
  </si>
  <si>
    <t>0.7162</t>
  </si>
  <si>
    <t>17481.88</t>
  </si>
  <si>
    <t>5217.49</t>
  </si>
  <si>
    <t>1.63</t>
  </si>
  <si>
    <t>0.76</t>
  </si>
  <si>
    <t>0.7151</t>
  </si>
  <si>
    <t>0.7125</t>
  </si>
  <si>
    <t>15.91</t>
  </si>
  <si>
    <t>9696.71</t>
  </si>
  <si>
    <t>59.63</t>
  </si>
  <si>
    <t>159.09</t>
  </si>
  <si>
    <t>0.5116</t>
  </si>
  <si>
    <t>0.9161</t>
  </si>
  <si>
    <t>0.6880</t>
  </si>
  <si>
    <t>0.8957</t>
  </si>
  <si>
    <t>10859.03</t>
  </si>
  <si>
    <t>8272.63</t>
  </si>
  <si>
    <t>9688.86</t>
  </si>
  <si>
    <t>10181.38</t>
  </si>
  <si>
    <t>1.8516</t>
  </si>
  <si>
    <t>4751.81</t>
  </si>
  <si>
    <t>8.95</t>
  </si>
  <si>
    <t>0.6105</t>
  </si>
  <si>
    <t>0.6094</t>
  </si>
  <si>
    <t>14.79</t>
  </si>
  <si>
    <t>12206.84</t>
  </si>
  <si>
    <t>56.55</t>
  </si>
  <si>
    <t>210.32</t>
  </si>
  <si>
    <t>0.4437</t>
  </si>
  <si>
    <t>0.4981</t>
  </si>
  <si>
    <t>0.6350</t>
  </si>
  <si>
    <t>0.5193</t>
  </si>
  <si>
    <t>2.22</t>
  </si>
  <si>
    <t>3.90</t>
  </si>
  <si>
    <t>19876.54</t>
  </si>
  <si>
    <t>9725.94</t>
  </si>
  <si>
    <t>12169.02</t>
  </si>
  <si>
    <t>12172.36</t>
  </si>
  <si>
    <t>0.5003</t>
  </si>
  <si>
    <t>9046.16</t>
  </si>
  <si>
    <t>20.83</t>
  </si>
  <si>
    <t>11.25</t>
  </si>
  <si>
    <t>51.25</t>
  </si>
  <si>
    <t>1.3601</t>
  </si>
  <si>
    <t>1.3584</t>
  </si>
  <si>
    <t>23.11</t>
  </si>
  <si>
    <t>12432.19</t>
  </si>
  <si>
    <t>12.41</t>
  </si>
  <si>
    <t>82.76</t>
  </si>
  <si>
    <t>4.36</t>
  </si>
  <si>
    <t>155.41</t>
  </si>
  <si>
    <t>11.46</t>
  </si>
  <si>
    <t>1.1884</t>
  </si>
  <si>
    <t>1.5372</t>
  </si>
  <si>
    <t>0.6779</t>
  </si>
  <si>
    <t>5.43</t>
  </si>
  <si>
    <t>9553.40</t>
  </si>
  <si>
    <t>12541.03</t>
  </si>
  <si>
    <t>11642.54</t>
  </si>
  <si>
    <t>56.67</t>
  </si>
  <si>
    <t>53.95</t>
  </si>
  <si>
    <t>0.7972</t>
  </si>
  <si>
    <t>0.7934</t>
  </si>
  <si>
    <t>28.33</t>
  </si>
  <si>
    <t>6473.76</t>
  </si>
  <si>
    <t>71.85</t>
  </si>
  <si>
    <t>0.85</t>
  </si>
  <si>
    <t>233.33</t>
  </si>
  <si>
    <t>0.9132</t>
  </si>
  <si>
    <t>0.3276</t>
  </si>
  <si>
    <t>0.8059</t>
  </si>
  <si>
    <t>0.4424</t>
  </si>
  <si>
    <t>3.16</t>
  </si>
  <si>
    <t>11275.00</t>
  </si>
  <si>
    <t>19496.34</t>
  </si>
  <si>
    <t>6087.87</t>
  </si>
  <si>
    <t>5560.58</t>
  </si>
  <si>
    <t>1.1579</t>
  </si>
  <si>
    <t>7091.81</t>
  </si>
  <si>
    <t>0.72</t>
  </si>
  <si>
    <t>10.79</t>
  </si>
  <si>
    <t>0.8144</t>
  </si>
  <si>
    <t>0.8069</t>
  </si>
  <si>
    <t>28.78</t>
  </si>
  <si>
    <t>8849.88</t>
  </si>
  <si>
    <t>62.26</t>
  </si>
  <si>
    <t>1.01</t>
  </si>
  <si>
    <t>181.16</t>
  </si>
  <si>
    <t>0.8460</t>
  </si>
  <si>
    <t>0.4359</t>
  </si>
  <si>
    <t>0.6505</t>
  </si>
  <si>
    <t>4.33</t>
  </si>
  <si>
    <t>4.13</t>
  </si>
  <si>
    <t>11023.93</t>
  </si>
  <si>
    <t>11938.17</t>
  </si>
  <si>
    <t>8953.45</t>
  </si>
  <si>
    <t>7429.01</t>
  </si>
  <si>
    <t>0.8531</t>
  </si>
  <si>
    <t>4399.87</t>
  </si>
  <si>
    <t>7711.12</t>
  </si>
  <si>
    <t>0.8993</t>
  </si>
  <si>
    <t>0.8939</t>
  </si>
  <si>
    <t>9275.25</t>
  </si>
  <si>
    <t>96.07</t>
  </si>
  <si>
    <t>6.60</t>
  </si>
  <si>
    <t>106.06</t>
  </si>
  <si>
    <t>0.8073</t>
  </si>
  <si>
    <t>1.3983</t>
  </si>
  <si>
    <t>0.9375</t>
  </si>
  <si>
    <t>16100.16</t>
  </si>
  <si>
    <t>6694.98</t>
  </si>
  <si>
    <t>8315.98</t>
  </si>
  <si>
    <t>19598.24</t>
  </si>
  <si>
    <t>8475.11</t>
  </si>
  <si>
    <t>14.46</t>
  </si>
  <si>
    <t>8.43</t>
  </si>
  <si>
    <t>0.8545</t>
  </si>
  <si>
    <t>0.8535</t>
  </si>
  <si>
    <t>26.51</t>
  </si>
  <si>
    <t>10792.30</t>
  </si>
  <si>
    <t>152.86</t>
  </si>
  <si>
    <t>8.10</t>
  </si>
  <si>
    <t>1.40</t>
  </si>
  <si>
    <t>123.46</t>
  </si>
  <si>
    <t>1.5682</t>
  </si>
  <si>
    <t>0.2396</t>
  </si>
  <si>
    <t>0.7980</t>
  </si>
  <si>
    <t>0.5753</t>
  </si>
  <si>
    <t>13.80</t>
  </si>
  <si>
    <t>4.14</t>
  </si>
  <si>
    <t>5.22</t>
  </si>
  <si>
    <t>19325.16</t>
  </si>
  <si>
    <t>12950.75</t>
  </si>
  <si>
    <t>8217.64</t>
  </si>
  <si>
    <t>9123.81</t>
  </si>
  <si>
    <t>1.3974</t>
  </si>
  <si>
    <t>15760.12</t>
  </si>
  <si>
    <t>8.55</t>
  </si>
  <si>
    <t>0.6405</t>
  </si>
  <si>
    <t>0.6364</t>
  </si>
  <si>
    <t>16.45</t>
  </si>
  <si>
    <t>9589.86</t>
  </si>
  <si>
    <t>50.43</t>
  </si>
  <si>
    <t>4.61</t>
  </si>
  <si>
    <t>302.63</t>
  </si>
  <si>
    <t>0.9856</t>
  </si>
  <si>
    <t>0.3968</t>
  </si>
  <si>
    <t>0.6437</t>
  </si>
  <si>
    <t>0.4261</t>
  </si>
  <si>
    <t>1.86</t>
  </si>
  <si>
    <t>9164.90</t>
  </si>
  <si>
    <t>8962.07</t>
  </si>
  <si>
    <t>9602.20</t>
  </si>
  <si>
    <t>10757.27</t>
  </si>
  <si>
    <t>1.1606</t>
  </si>
  <si>
    <t>1.0486</t>
  </si>
  <si>
    <t>0.9147</t>
  </si>
  <si>
    <t>10930.45</t>
  </si>
  <si>
    <t>9776.80</t>
  </si>
  <si>
    <t>1.68</t>
  </si>
  <si>
    <t>7.72</t>
  </si>
  <si>
    <t>0.5493</t>
  </si>
  <si>
    <t>0.5467</t>
  </si>
  <si>
    <t>9187.55</t>
  </si>
  <si>
    <t>62.14</t>
  </si>
  <si>
    <t>5.96</t>
  </si>
  <si>
    <t>152.99</t>
  </si>
  <si>
    <t>0.4894</t>
  </si>
  <si>
    <t>0.4836</t>
  </si>
  <si>
    <t>0.5802</t>
  </si>
  <si>
    <t>0.4196</t>
  </si>
  <si>
    <t>2.85</t>
  </si>
  <si>
    <t>10652.09</t>
  </si>
  <si>
    <t>9057.99</t>
  </si>
  <si>
    <t>9068.66</t>
  </si>
  <si>
    <t>9813.08</t>
  </si>
  <si>
    <t>0.9506</t>
  </si>
  <si>
    <t>9996.05</t>
  </si>
  <si>
    <t>5.78</t>
  </si>
  <si>
    <t>10.20</t>
  </si>
  <si>
    <t>46.97</t>
  </si>
  <si>
    <t>23.66</t>
  </si>
  <si>
    <t>7.87</t>
  </si>
  <si>
    <t>237.53</t>
  </si>
  <si>
    <t>14.25</t>
  </si>
  <si>
    <t>9.50</t>
  </si>
  <si>
    <t>9.03</t>
  </si>
  <si>
    <t>50.36</t>
  </si>
  <si>
    <t>1.5784</t>
  </si>
  <si>
    <t>1.5764</t>
  </si>
  <si>
    <t>19.29</t>
  </si>
  <si>
    <t>19.90</t>
  </si>
  <si>
    <t>13443.86</t>
  </si>
  <si>
    <t>91.39</t>
  </si>
  <si>
    <t>120.89</t>
  </si>
  <si>
    <t>21.91</t>
  </si>
  <si>
    <t>2.3288</t>
  </si>
  <si>
    <t>0.9155</t>
  </si>
  <si>
    <t>1.7468</t>
  </si>
  <si>
    <t>1.2313</t>
  </si>
  <si>
    <t>7.79</t>
  </si>
  <si>
    <t>5.80</t>
  </si>
  <si>
    <t>3.97</t>
  </si>
  <si>
    <t>17068.73</t>
  </si>
  <si>
    <t>13894.95</t>
  </si>
  <si>
    <t>13113.13</t>
  </si>
  <si>
    <t>11623.22</t>
  </si>
  <si>
    <t>58.33</t>
  </si>
  <si>
    <t>52.17</t>
  </si>
  <si>
    <t>51.32</t>
  </si>
  <si>
    <t>52.09</t>
  </si>
  <si>
    <t>13.19</t>
  </si>
  <si>
    <t>10.99</t>
  </si>
  <si>
    <t>72.53</t>
  </si>
  <si>
    <t>2.7937</t>
  </si>
  <si>
    <t>1.6670</t>
  </si>
  <si>
    <t>2.3710</t>
  </si>
  <si>
    <t>13820.32</t>
  </si>
  <si>
    <t>15509.18</t>
  </si>
  <si>
    <t>4.28</t>
  </si>
  <si>
    <t>39.58</t>
  </si>
  <si>
    <t>5.01</t>
  </si>
  <si>
    <t>39.02</t>
  </si>
  <si>
    <t>40.43</t>
  </si>
  <si>
    <t>1.8642</t>
  </si>
  <si>
    <t>9287.34</t>
  </si>
  <si>
    <t>4.52</t>
  </si>
  <si>
    <t>0.6954</t>
  </si>
  <si>
    <t>0.6934</t>
  </si>
  <si>
    <t>19.77</t>
  </si>
  <si>
    <t>8523.44</t>
  </si>
  <si>
    <t>40.72</t>
  </si>
  <si>
    <t>181.29</t>
  </si>
  <si>
    <t>0.8304</t>
  </si>
  <si>
    <t>0.6455</t>
  </si>
  <si>
    <t>0.7515</t>
  </si>
  <si>
    <t>0.3842</t>
  </si>
  <si>
    <t>8444.17</t>
  </si>
  <si>
    <t>7288.39</t>
  </si>
  <si>
    <t>8599.13</t>
  </si>
  <si>
    <t>9233.79</t>
  </si>
  <si>
    <t>0.7449</t>
  </si>
  <si>
    <t>11065.60</t>
  </si>
  <si>
    <t>0.5761</t>
  </si>
  <si>
    <t>0.5730</t>
  </si>
  <si>
    <t>12.79</t>
  </si>
  <si>
    <t>9481.21</t>
  </si>
  <si>
    <t>53.23</t>
  </si>
  <si>
    <t>238.10</t>
  </si>
  <si>
    <t>0.7827</t>
  </si>
  <si>
    <t>0.5280</t>
  </si>
  <si>
    <t>0.5895</t>
  </si>
  <si>
    <t>0.3047</t>
  </si>
  <si>
    <t>10268.03</t>
  </si>
  <si>
    <t>11395.98</t>
  </si>
  <si>
    <t>9107.15</t>
  </si>
  <si>
    <t>11287.35</t>
  </si>
  <si>
    <t>0.7224</t>
  </si>
  <si>
    <t>12497.69</t>
  </si>
  <si>
    <t>12.05</t>
  </si>
  <si>
    <t>0.6315</t>
  </si>
  <si>
    <t>9246.58</t>
  </si>
  <si>
    <t>35.70</t>
  </si>
  <si>
    <t>134.15</t>
  </si>
  <si>
    <t>12.20</t>
  </si>
  <si>
    <t>0.7489</t>
  </si>
  <si>
    <t>0.3473</t>
  </si>
  <si>
    <t>0.6241</t>
  </si>
  <si>
    <t>0.4719</t>
  </si>
  <si>
    <t>6.64</t>
  </si>
  <si>
    <t>4.02</t>
  </si>
  <si>
    <t>12775.69</t>
  </si>
  <si>
    <t>9436.55</t>
  </si>
  <si>
    <t>8326.71</t>
  </si>
  <si>
    <t>7792.73</t>
  </si>
  <si>
    <t>0.7591</t>
  </si>
  <si>
    <t>0.7657</t>
  </si>
  <si>
    <t>4930.46</t>
  </si>
  <si>
    <t>11061.74</t>
  </si>
  <si>
    <t>31.25</t>
  </si>
  <si>
    <t>3.17</t>
  </si>
  <si>
    <t>0.5893</t>
  </si>
  <si>
    <t>9348.50</t>
  </si>
  <si>
    <t>53.33</t>
  </si>
  <si>
    <t>5.30</t>
  </si>
  <si>
    <t>320.75</t>
  </si>
  <si>
    <t>0.8348</t>
  </si>
  <si>
    <t>0.4814</t>
  </si>
  <si>
    <t>0.5988</t>
  </si>
  <si>
    <t>0.3397</t>
  </si>
  <si>
    <t>7680.91</t>
  </si>
  <si>
    <t>8885.20</t>
  </si>
  <si>
    <t>9313.13</t>
  </si>
  <si>
    <t>14862.88</t>
  </si>
  <si>
    <t>1.2507</t>
  </si>
  <si>
    <t>1.2019</t>
  </si>
  <si>
    <t>10299.83</t>
  </si>
  <si>
    <t>5976.63</t>
  </si>
  <si>
    <t>2.14</t>
  </si>
  <si>
    <t>8.56</t>
  </si>
  <si>
    <t>10.16</t>
  </si>
  <si>
    <t>8.02</t>
  </si>
  <si>
    <t>0.7259</t>
  </si>
  <si>
    <t>0.7219</t>
  </si>
  <si>
    <t>14.44</t>
  </si>
  <si>
    <t>9851.29</t>
  </si>
  <si>
    <t>65.88</t>
  </si>
  <si>
    <t>5.67</t>
  </si>
  <si>
    <t>240.64</t>
  </si>
  <si>
    <t>0.7737</t>
  </si>
  <si>
    <t>0.4892</t>
  </si>
  <si>
    <t>0.7436</t>
  </si>
  <si>
    <t>0.3630</t>
  </si>
  <si>
    <t>14659.72</t>
  </si>
  <si>
    <t>9649.92</t>
  </si>
  <si>
    <t>9266.56</t>
  </si>
  <si>
    <t>17042.70</t>
  </si>
  <si>
    <t>1.0015</t>
  </si>
  <si>
    <t>0.9635</t>
  </si>
  <si>
    <t>15434.86</t>
  </si>
  <si>
    <t>11942.99</t>
  </si>
  <si>
    <t>0.8409</t>
  </si>
  <si>
    <t>4.44</t>
  </si>
  <si>
    <t>10.83</t>
  </si>
  <si>
    <t>11854.90</t>
  </si>
  <si>
    <t>15570.67</t>
  </si>
  <si>
    <t>1.1342</t>
  </si>
  <si>
    <t>1.8614</t>
  </si>
  <si>
    <t>1.3128</t>
  </si>
  <si>
    <t>10251.56</t>
  </si>
  <si>
    <t>6056.73</t>
  </si>
  <si>
    <t>10.78</t>
  </si>
  <si>
    <t>11.98</t>
  </si>
  <si>
    <t>59.89</t>
  </si>
  <si>
    <t>5.40</t>
  </si>
  <si>
    <t>172.84</t>
  </si>
  <si>
    <t>0.3432</t>
  </si>
  <si>
    <t>0.4162</t>
  </si>
  <si>
    <t>0.4345</t>
  </si>
  <si>
    <t>7699.59</t>
  </si>
  <si>
    <t>6736.18</t>
  </si>
  <si>
    <t>14606.07</t>
  </si>
  <si>
    <t>0.69</t>
  </si>
  <si>
    <t>7.64</t>
  </si>
  <si>
    <t>0.5921</t>
  </si>
  <si>
    <t>0.5898</t>
  </si>
  <si>
    <t>12348.05</t>
  </si>
  <si>
    <t>172.54</t>
  </si>
  <si>
    <t>0.4449</t>
  </si>
  <si>
    <t>0.6004</t>
  </si>
  <si>
    <t>0.5930</t>
  </si>
  <si>
    <t>2.81</t>
  </si>
  <si>
    <t>3.56</t>
  </si>
  <si>
    <t>7150.34</t>
  </si>
  <si>
    <t>13702.55</t>
  </si>
  <si>
    <t>12510.27</t>
  </si>
  <si>
    <t>11868.71</t>
  </si>
  <si>
    <t>0.5635</t>
  </si>
  <si>
    <t>0.6937</t>
  </si>
  <si>
    <t>4311.45</t>
  </si>
  <si>
    <t>11999.72</t>
  </si>
  <si>
    <t>0.3995</t>
  </si>
  <si>
    <t>0.4006</t>
  </si>
  <si>
    <t>13049.41</t>
  </si>
  <si>
    <t>46.45</t>
  </si>
  <si>
    <t>1.48</t>
  </si>
  <si>
    <t>292.68</t>
  </si>
  <si>
    <t>0.4361</t>
  </si>
  <si>
    <t>3.53</t>
  </si>
  <si>
    <t>13069.83</t>
  </si>
  <si>
    <t>12694.65</t>
  </si>
  <si>
    <t>0.4454</t>
  </si>
  <si>
    <t>16846.04</t>
  </si>
  <si>
    <t>7.54</t>
  </si>
  <si>
    <t>0.7236</t>
  </si>
  <si>
    <t>0.7205</t>
  </si>
  <si>
    <t>18.09</t>
  </si>
  <si>
    <t>9773.38</t>
  </si>
  <si>
    <t>0.44</t>
  </si>
  <si>
    <t>77.85</t>
  </si>
  <si>
    <t>6.50</t>
  </si>
  <si>
    <t>0.7561</t>
  </si>
  <si>
    <t>0.7463</t>
  </si>
  <si>
    <t>0.5579</t>
  </si>
  <si>
    <t>8.63</t>
  </si>
  <si>
    <t>18719.58</t>
  </si>
  <si>
    <t>7990.67</t>
  </si>
  <si>
    <t>8754.90</t>
  </si>
  <si>
    <t>8229.76</t>
  </si>
  <si>
    <t>0.9803</t>
  </si>
  <si>
    <t>0.9665</t>
  </si>
  <si>
    <t>0.7952</t>
  </si>
  <si>
    <t>10387.32</t>
  </si>
  <si>
    <t>7162.45</t>
  </si>
  <si>
    <t>1.0342</t>
  </si>
  <si>
    <t>1.0168</t>
  </si>
  <si>
    <t>38.10</t>
  </si>
  <si>
    <t>11066.17</t>
  </si>
  <si>
    <t>96.67</t>
  </si>
  <si>
    <t>6.20</t>
  </si>
  <si>
    <t>1.19</t>
  </si>
  <si>
    <t>193.55</t>
  </si>
  <si>
    <t>1.5548</t>
  </si>
  <si>
    <t>0.8983</t>
  </si>
  <si>
    <t>0.9970</t>
  </si>
  <si>
    <t>0.5420</t>
  </si>
  <si>
    <t>9918.63</t>
  </si>
  <si>
    <t>5746.41</t>
  </si>
  <si>
    <t>11708.00</t>
  </si>
  <si>
    <t>4569.98</t>
  </si>
  <si>
    <t>1.6386</t>
  </si>
  <si>
    <t>1.7348</t>
  </si>
  <si>
    <t>11009.12</t>
  </si>
  <si>
    <t>5635.31</t>
  </si>
  <si>
    <t>20.88</t>
  </si>
  <si>
    <t>0.7713</t>
  </si>
  <si>
    <t>0.7696</t>
  </si>
  <si>
    <t>9903.92</t>
  </si>
  <si>
    <t>128.39</t>
  </si>
  <si>
    <t>9.10</t>
  </si>
  <si>
    <t>1.21</t>
  </si>
  <si>
    <t>109.89</t>
  </si>
  <si>
    <t>0.7525</t>
  </si>
  <si>
    <t>0.4904</t>
  </si>
  <si>
    <t>0.7785</t>
  </si>
  <si>
    <t>0.9954</t>
  </si>
  <si>
    <t>8926.49</t>
  </si>
  <si>
    <t>8387.91</t>
  </si>
  <si>
    <t>9111.34</t>
  </si>
  <si>
    <t>19168.36</t>
  </si>
  <si>
    <t>1.3094</t>
  </si>
  <si>
    <t>8380.92</t>
  </si>
  <si>
    <t>5.70</t>
  </si>
  <si>
    <t>15.54</t>
  </si>
  <si>
    <t>6.74</t>
  </si>
  <si>
    <t>0.6777</t>
  </si>
  <si>
    <t>0.6795</t>
  </si>
  <si>
    <t>15.03</t>
  </si>
  <si>
    <t>11604.06</t>
  </si>
  <si>
    <t>103.44</t>
  </si>
  <si>
    <t>1.51</t>
  </si>
  <si>
    <t>225.13</t>
  </si>
  <si>
    <t>0.6952</t>
  </si>
  <si>
    <t>0.4238</t>
  </si>
  <si>
    <t>2.32</t>
  </si>
  <si>
    <t>11476.53</t>
  </si>
  <si>
    <t>10364.15</t>
  </si>
  <si>
    <t>8.45</t>
  </si>
  <si>
    <t>30.30</t>
  </si>
  <si>
    <t>0.6011</t>
  </si>
  <si>
    <t>0.5998</t>
  </si>
  <si>
    <t>11.83</t>
  </si>
  <si>
    <t>9622.77</t>
  </si>
  <si>
    <t>75.13</t>
  </si>
  <si>
    <t>219.51</t>
  </si>
  <si>
    <t>1.0230</t>
  </si>
  <si>
    <t>0.4961</t>
  </si>
  <si>
    <t>0.6324</t>
  </si>
  <si>
    <t>0.4062</t>
  </si>
  <si>
    <t>8221.83</t>
  </si>
  <si>
    <t>9075.72</t>
  </si>
  <si>
    <t>9815.54</t>
  </si>
  <si>
    <t>9507.71</t>
  </si>
  <si>
    <t>0.8764</t>
  </si>
  <si>
    <t>10779.17</t>
  </si>
  <si>
    <t>12650.18</t>
  </si>
  <si>
    <t>0.5865</t>
  </si>
  <si>
    <t>0.5841</t>
  </si>
  <si>
    <t>10008.48</t>
  </si>
  <si>
    <t>0.6231</t>
  </si>
  <si>
    <t>9623.88</t>
  </si>
  <si>
    <t>0.8292</t>
  </si>
  <si>
    <t>7353.59</t>
  </si>
  <si>
    <t>16.36</t>
  </si>
  <si>
    <t>6.31</t>
  </si>
  <si>
    <t>34.62</t>
  </si>
  <si>
    <t>11.55</t>
  </si>
  <si>
    <t>1.5163</t>
  </si>
  <si>
    <t>1.5110</t>
  </si>
  <si>
    <t>26.10</t>
  </si>
  <si>
    <t>13.11</t>
  </si>
  <si>
    <t>11927.43</t>
  </si>
  <si>
    <t>14.37</t>
  </si>
  <si>
    <t>91.49</t>
  </si>
  <si>
    <t>135.08</t>
  </si>
  <si>
    <t>2.0294</t>
  </si>
  <si>
    <t>1.0178</t>
  </si>
  <si>
    <t>1.7802</t>
  </si>
  <si>
    <t>3.46</t>
  </si>
  <si>
    <t>5.99</t>
  </si>
  <si>
    <t>14146.74</t>
  </si>
  <si>
    <t>10583.30</t>
  </si>
  <si>
    <t>11757.36</t>
  </si>
  <si>
    <t>6.27</t>
  </si>
  <si>
    <t>47.25</t>
  </si>
  <si>
    <t>1.4149</t>
  </si>
  <si>
    <t>1.4117</t>
  </si>
  <si>
    <t>20.80</t>
  </si>
  <si>
    <t>8.97</t>
  </si>
  <si>
    <t>11218.09</t>
  </si>
  <si>
    <t>12.33</t>
  </si>
  <si>
    <t>68.02</t>
  </si>
  <si>
    <t>138.89</t>
  </si>
  <si>
    <t>1.6986</t>
  </si>
  <si>
    <t>1.1004</t>
  </si>
  <si>
    <t>1.6106</t>
  </si>
  <si>
    <t>0.8633</t>
  </si>
  <si>
    <t>4.71</t>
  </si>
  <si>
    <t>4.01</t>
  </si>
  <si>
    <t>13237.86</t>
  </si>
  <si>
    <t>11683.64</t>
  </si>
  <si>
    <t>11062.26</t>
  </si>
  <si>
    <t>9767.11</t>
  </si>
  <si>
    <t>46.74</t>
  </si>
  <si>
    <t>1.3829</t>
  </si>
  <si>
    <t>16873.62</t>
  </si>
  <si>
    <t>15.15</t>
  </si>
  <si>
    <t>0.6533</t>
  </si>
  <si>
    <t>9635.59</t>
  </si>
  <si>
    <t>88.33</t>
  </si>
  <si>
    <t>1.31</t>
  </si>
  <si>
    <t>242.42</t>
  </si>
  <si>
    <t>0.7566</t>
  </si>
  <si>
    <t>0.6869</t>
  </si>
  <si>
    <t>0.6476</t>
  </si>
  <si>
    <t>0.5957</t>
  </si>
  <si>
    <t>4.25</t>
  </si>
  <si>
    <t>12930.28</t>
  </si>
  <si>
    <t>6479.18</t>
  </si>
  <si>
    <t>9331.77</t>
  </si>
  <si>
    <t>13947.35</t>
  </si>
  <si>
    <t>6193.26</t>
  </si>
  <si>
    <t>6.63</t>
  </si>
  <si>
    <t>0.6723</t>
  </si>
  <si>
    <t>0.6672</t>
  </si>
  <si>
    <t>13.27</t>
  </si>
  <si>
    <t>9502.49</t>
  </si>
  <si>
    <t>276.04</t>
  </si>
  <si>
    <t>0.6569</t>
  </si>
  <si>
    <t>0.5017</t>
  </si>
  <si>
    <t>0.7265</t>
  </si>
  <si>
    <t>6.69</t>
  </si>
  <si>
    <t>1.58</t>
  </si>
  <si>
    <t>3.52</t>
  </si>
  <si>
    <t>18683.08</t>
  </si>
  <si>
    <t>6222.45</t>
  </si>
  <si>
    <t>8745.42</t>
  </si>
  <si>
    <t>9132.52</t>
  </si>
  <si>
    <t>1.2116</t>
  </si>
  <si>
    <t>1.7000</t>
  </si>
  <si>
    <t>1.2239</t>
  </si>
  <si>
    <t>9010.26</t>
  </si>
  <si>
    <t>6499.55</t>
  </si>
  <si>
    <t>8.03</t>
  </si>
  <si>
    <t>12.90</t>
  </si>
  <si>
    <t>36.50</t>
  </si>
  <si>
    <t>0.7868</t>
  </si>
  <si>
    <t>0.8043</t>
  </si>
  <si>
    <t>0.4296</t>
  </si>
  <si>
    <t>2.42</t>
  </si>
  <si>
    <t>6515.15</t>
  </si>
  <si>
    <t>6323.20</t>
  </si>
  <si>
    <t>10009.73</t>
  </si>
  <si>
    <t>1.4377</t>
  </si>
  <si>
    <t>5776.64</t>
  </si>
  <si>
    <t>1.23</t>
  </si>
  <si>
    <t>0.6254</t>
  </si>
  <si>
    <t>0.6232</t>
  </si>
  <si>
    <t>13.58</t>
  </si>
  <si>
    <t>9322.59</t>
  </si>
  <si>
    <t>54.89</t>
  </si>
  <si>
    <t>308.18</t>
  </si>
  <si>
    <t>0.5870</t>
  </si>
  <si>
    <t>0.4601</t>
  </si>
  <si>
    <t>0.6728</t>
  </si>
  <si>
    <t>0.3609</t>
  </si>
  <si>
    <t>4.06</t>
  </si>
  <si>
    <t>2.47</t>
  </si>
  <si>
    <t>15551.42</t>
  </si>
  <si>
    <t>11565.69</t>
  </si>
  <si>
    <t>8456.41</t>
  </si>
  <si>
    <t>8293.90</t>
  </si>
  <si>
    <t>0.7911</t>
  </si>
  <si>
    <t>7665.94</t>
  </si>
  <si>
    <t>0.7378</t>
  </si>
  <si>
    <t>0.7348</t>
  </si>
  <si>
    <t>12.66</t>
  </si>
  <si>
    <t>8392.52</t>
  </si>
  <si>
    <t>31.33</t>
  </si>
  <si>
    <t>227.85</t>
  </si>
  <si>
    <t>1.2067</t>
  </si>
  <si>
    <t>0.3966</t>
  </si>
  <si>
    <t>0.7010</t>
  </si>
  <si>
    <t>0.7843</t>
  </si>
  <si>
    <t>15418.58</t>
  </si>
  <si>
    <t>4470.39</t>
  </si>
  <si>
    <t>6806.29</t>
  </si>
  <si>
    <t>21444.60</t>
  </si>
  <si>
    <t>1.2506</t>
  </si>
  <si>
    <t>0.8597</t>
  </si>
  <si>
    <t>3694.37</t>
  </si>
  <si>
    <t>17494.02</t>
  </si>
  <si>
    <t>2.0000</t>
  </si>
  <si>
    <t>3.1248</t>
  </si>
  <si>
    <t>12641.75</t>
  </si>
  <si>
    <t>0.7665</t>
  </si>
  <si>
    <t>0.7639</t>
  </si>
  <si>
    <t>10.26</t>
  </si>
  <si>
    <t>9135.58</t>
  </si>
  <si>
    <t>62.73</t>
  </si>
  <si>
    <t>206.70</t>
  </si>
  <si>
    <t>5.59</t>
  </si>
  <si>
    <t>0.7618</t>
  </si>
  <si>
    <t>0.4578</t>
  </si>
  <si>
    <t>0.7995</t>
  </si>
  <si>
    <t>0.2724</t>
  </si>
  <si>
    <t>14922.69</t>
  </si>
  <si>
    <t>14550.83</t>
  </si>
  <si>
    <t>8317.53</t>
  </si>
  <si>
    <t>12160.06</t>
  </si>
  <si>
    <t>1.6841</t>
  </si>
  <si>
    <t>2.0997</t>
  </si>
  <si>
    <t>0.9133</t>
  </si>
  <si>
    <t>6843.60</t>
  </si>
  <si>
    <t>11259.49</t>
  </si>
  <si>
    <t>11.05</t>
  </si>
  <si>
    <t>0.6178</t>
  </si>
  <si>
    <t>10.47</t>
  </si>
  <si>
    <t>11036.94</t>
  </si>
  <si>
    <t>85.44</t>
  </si>
  <si>
    <t>241.18</t>
  </si>
  <si>
    <t>0.7870</t>
  </si>
  <si>
    <t>0.4410</t>
  </si>
  <si>
    <t>0.6503</t>
  </si>
  <si>
    <t>0.4698</t>
  </si>
  <si>
    <t>6.56</t>
  </si>
  <si>
    <t>19791.34</t>
  </si>
  <si>
    <t>12383.68</t>
  </si>
  <si>
    <t>9947.48</t>
  </si>
  <si>
    <t>12711.23</t>
  </si>
  <si>
    <t>1.1281</t>
  </si>
  <si>
    <t>0.4948</t>
  </si>
  <si>
    <t>6575.46</t>
  </si>
  <si>
    <t>9609.53</t>
  </si>
  <si>
    <t>0.67</t>
  </si>
  <si>
    <t>0.5684</t>
  </si>
  <si>
    <t>0.5672</t>
  </si>
  <si>
    <t>11.33</t>
  </si>
  <si>
    <t>10181.44</t>
  </si>
  <si>
    <t>55.63</t>
  </si>
  <si>
    <t>4.93</t>
  </si>
  <si>
    <t>216.22</t>
  </si>
  <si>
    <t>0.6850</t>
  </si>
  <si>
    <t>0.3640</t>
  </si>
  <si>
    <t>0.6100</t>
  </si>
  <si>
    <t>0.4254</t>
  </si>
  <si>
    <t>11943.00</t>
  </si>
  <si>
    <t>7218.75</t>
  </si>
  <si>
    <t>10174.02</t>
  </si>
  <si>
    <t>10251.98</t>
  </si>
  <si>
    <t>0.7147</t>
  </si>
  <si>
    <t>11910.15</t>
  </si>
  <si>
    <t>9.42</t>
  </si>
  <si>
    <t>6.52</t>
  </si>
  <si>
    <t>0.6078</t>
  </si>
  <si>
    <t>14.49</t>
  </si>
  <si>
    <t>11369.55</t>
  </si>
  <si>
    <t>51.50</t>
  </si>
  <si>
    <t>199.25</t>
  </si>
  <si>
    <t>0.5786</t>
  </si>
  <si>
    <t>0.6149</t>
  </si>
  <si>
    <t>0.5489</t>
  </si>
  <si>
    <t>9059.00</t>
  </si>
  <si>
    <t>10158.38</t>
  </si>
  <si>
    <t>11684.51</t>
  </si>
  <si>
    <t>10849.54</t>
  </si>
  <si>
    <t>0.6098</t>
  </si>
  <si>
    <t>0.9578</t>
  </si>
  <si>
    <t>43264.15</t>
  </si>
  <si>
    <t>12997.35</t>
  </si>
  <si>
    <t>0.7334</t>
  </si>
  <si>
    <t>0.7300</t>
  </si>
  <si>
    <t>17.78</t>
  </si>
  <si>
    <t>6981.34</t>
  </si>
  <si>
    <t>52.67</t>
  </si>
  <si>
    <t>311.11</t>
  </si>
  <si>
    <t>0.7664</t>
  </si>
  <si>
    <t>0.2709</t>
  </si>
  <si>
    <t>6898.67</t>
  </si>
  <si>
    <t>10239.94</t>
  </si>
  <si>
    <t>0.6491</t>
  </si>
  <si>
    <t>10151.69</t>
  </si>
  <si>
    <t>1.74</t>
  </si>
  <si>
    <t>42.86</t>
  </si>
  <si>
    <t>6.98</t>
  </si>
  <si>
    <t>0.7186</t>
  </si>
  <si>
    <t>0.7130</t>
  </si>
  <si>
    <t>19.30</t>
  </si>
  <si>
    <t>9508.80</t>
  </si>
  <si>
    <t>64.95</t>
  </si>
  <si>
    <t>229.41</t>
  </si>
  <si>
    <t>1.2366</t>
  </si>
  <si>
    <t>0.8821</t>
  </si>
  <si>
    <t>0.7268</t>
  </si>
  <si>
    <t>0.5633</t>
  </si>
  <si>
    <t>7161.59</t>
  </si>
  <si>
    <t>7900.52</t>
  </si>
  <si>
    <t>10232.94</t>
  </si>
  <si>
    <t>8879.53</t>
  </si>
  <si>
    <t>1.0000</t>
  </si>
  <si>
    <t>1.0092</t>
  </si>
  <si>
    <t>6526.19</t>
  </si>
  <si>
    <t>9983.14</t>
  </si>
  <si>
    <t>0.7320</t>
  </si>
  <si>
    <t>0.7269</t>
  </si>
  <si>
    <t>10658.51</t>
  </si>
  <si>
    <t>79.67</t>
  </si>
  <si>
    <t>7.30</t>
  </si>
  <si>
    <t>260.27</t>
  </si>
  <si>
    <t>1.0219</t>
  </si>
  <si>
    <t>0.7024</t>
  </si>
  <si>
    <t>0.4055</t>
  </si>
  <si>
    <t>13678.10</t>
  </si>
  <si>
    <t>7857.98</t>
  </si>
  <si>
    <t>10349.73</t>
  </si>
  <si>
    <t>8964.63</t>
  </si>
  <si>
    <t>1.2883</t>
  </si>
  <si>
    <t>0.3671</t>
  </si>
  <si>
    <t>18538.77</t>
  </si>
  <si>
    <t>13084.31</t>
  </si>
  <si>
    <t>21.52</t>
  </si>
  <si>
    <t>5</t>
  </si>
  <si>
    <t>4.98</t>
  </si>
  <si>
    <t>55.75</t>
  </si>
  <si>
    <t>1.2077</t>
  </si>
  <si>
    <t>12164.92</t>
  </si>
  <si>
    <t>57.32</t>
  </si>
  <si>
    <t>54.34</t>
  </si>
  <si>
    <t>56.03</t>
  </si>
  <si>
    <t>74.07</t>
  </si>
  <si>
    <t>2.7391</t>
  </si>
  <si>
    <t>2.5089</t>
  </si>
  <si>
    <t>14599.45</t>
  </si>
  <si>
    <t>0.6116</t>
  </si>
  <si>
    <t>0.6089</t>
  </si>
  <si>
    <t>8479.29</t>
  </si>
  <si>
    <t>35.78</t>
  </si>
  <si>
    <t>268.91</t>
  </si>
  <si>
    <t>0.5265</t>
  </si>
  <si>
    <t>0.6318</t>
  </si>
  <si>
    <t>0.3745</t>
  </si>
  <si>
    <t>11950.18</t>
  </si>
  <si>
    <t>9380.21</t>
  </si>
  <si>
    <t>8137.18</t>
  </si>
  <si>
    <t>7883.10</t>
  </si>
  <si>
    <t>0.5584</t>
  </si>
  <si>
    <t>1.2220</t>
  </si>
  <si>
    <t>7375.11</t>
  </si>
  <si>
    <t>17116.96</t>
  </si>
  <si>
    <t>4.53</t>
  </si>
  <si>
    <t>43.48</t>
  </si>
  <si>
    <t>0.6161</t>
  </si>
  <si>
    <t>9.63</t>
  </si>
  <si>
    <t>8742.44</t>
  </si>
  <si>
    <t>55.50</t>
  </si>
  <si>
    <t>203.82</t>
  </si>
  <si>
    <t>0.7239</t>
  </si>
  <si>
    <t>0.7368</t>
  </si>
  <si>
    <t>0.6626</t>
  </si>
  <si>
    <t>0.4067</t>
  </si>
  <si>
    <t>3.08</t>
  </si>
  <si>
    <t>7283.71</t>
  </si>
  <si>
    <t>8960.59</t>
  </si>
  <si>
    <t>8675.77</t>
  </si>
  <si>
    <t>9448.03</t>
  </si>
  <si>
    <t>10426.52</t>
  </si>
  <si>
    <t>20.43</t>
  </si>
  <si>
    <t>45.98</t>
  </si>
  <si>
    <t>26.09</t>
  </si>
  <si>
    <t>29.73</t>
  </si>
  <si>
    <t>8.82</t>
  </si>
  <si>
    <t>1.6230</t>
  </si>
  <si>
    <t>1.6217</t>
  </si>
  <si>
    <t>18.50</t>
  </si>
  <si>
    <t>22.37</t>
  </si>
  <si>
    <t>14658.86</t>
  </si>
  <si>
    <t>24.16</t>
  </si>
  <si>
    <t>101.72</t>
  </si>
  <si>
    <t>104.17</t>
  </si>
  <si>
    <t>12.73</t>
  </si>
  <si>
    <t>2.3836</t>
  </si>
  <si>
    <t>1.0728</t>
  </si>
  <si>
    <t>1.7614</t>
  </si>
  <si>
    <t>4.30</t>
  </si>
  <si>
    <t>15492.56</t>
  </si>
  <si>
    <t>13544.64</t>
  </si>
  <si>
    <t>15064.36</t>
  </si>
  <si>
    <t>2.8459</t>
  </si>
  <si>
    <t>12518.61</t>
  </si>
  <si>
    <t>0.7992</t>
  </si>
  <si>
    <t>0.7932</t>
  </si>
  <si>
    <t>7848.30</t>
  </si>
  <si>
    <t>0.8727</t>
  </si>
  <si>
    <t>7916.15</t>
  </si>
  <si>
    <t>7.97</t>
  </si>
  <si>
    <t>30.67</t>
  </si>
  <si>
    <t>46.60</t>
  </si>
  <si>
    <t>26.00</t>
  </si>
  <si>
    <t>4</t>
  </si>
  <si>
    <t>6.86</t>
  </si>
  <si>
    <t>9.15</t>
  </si>
  <si>
    <t>1.5153</t>
  </si>
  <si>
    <t>1.5139</t>
  </si>
  <si>
    <t>19.59</t>
  </si>
  <si>
    <t>21.81</t>
  </si>
  <si>
    <t>13168.29</t>
  </si>
  <si>
    <t>26.98</t>
  </si>
  <si>
    <t>94.45</t>
  </si>
  <si>
    <t>110.75</t>
  </si>
  <si>
    <t>2.3890</t>
  </si>
  <si>
    <t>1.0480</t>
  </si>
  <si>
    <t>1.6246</t>
  </si>
  <si>
    <t>0.9867</t>
  </si>
  <si>
    <t>7.44</t>
  </si>
  <si>
    <t>13540.58</t>
  </si>
  <si>
    <t>12244.14</t>
  </si>
  <si>
    <t>13412.06</t>
  </si>
  <si>
    <t>11852.46</t>
  </si>
  <si>
    <t>41.82</t>
  </si>
  <si>
    <t>53.28</t>
  </si>
  <si>
    <t>50.12</t>
  </si>
  <si>
    <t>17.72</t>
  </si>
  <si>
    <t>72.15</t>
  </si>
  <si>
    <t>2.5563</t>
  </si>
  <si>
    <t>2.7104</t>
  </si>
  <si>
    <t>2.6828</t>
  </si>
  <si>
    <t>13212.34</t>
  </si>
  <si>
    <t>14035.77</t>
  </si>
  <si>
    <t>10.81</t>
  </si>
  <si>
    <t>11.95</t>
  </si>
  <si>
    <t>48.18</t>
  </si>
  <si>
    <t>13.14</t>
  </si>
  <si>
    <t>1.7012</t>
  </si>
  <si>
    <t>4.49</t>
  </si>
  <si>
    <t>4.48</t>
  </si>
  <si>
    <t>13201.90</t>
  </si>
  <si>
    <t>55.26</t>
  </si>
  <si>
    <t>70.59</t>
  </si>
  <si>
    <t>4.7496</t>
  </si>
  <si>
    <t>9404.94</t>
  </si>
  <si>
    <t>1.24</t>
  </si>
  <si>
    <t>7.45</t>
  </si>
  <si>
    <t>0.8143</t>
  </si>
  <si>
    <t>7946.17</t>
  </si>
  <si>
    <t>43.47</t>
  </si>
  <si>
    <t>215.19</t>
  </si>
  <si>
    <t>1.2836</t>
  </si>
  <si>
    <t>0.8021</t>
  </si>
  <si>
    <t>0.8209</t>
  </si>
  <si>
    <t>0.4874</t>
  </si>
  <si>
    <t>1.62</t>
  </si>
  <si>
    <t>3.38</t>
  </si>
  <si>
    <t>8719.07</t>
  </si>
  <si>
    <t>5707.03</t>
  </si>
  <si>
    <t>8068.06</t>
  </si>
  <si>
    <t>6275.16</t>
  </si>
  <si>
    <t>1.0638</t>
  </si>
  <si>
    <t>4691.78</t>
  </si>
  <si>
    <t>5.91</t>
  </si>
  <si>
    <t>9.14</t>
  </si>
  <si>
    <t>0.5679</t>
  </si>
  <si>
    <t>0.5637</t>
  </si>
  <si>
    <t>11012.65</t>
  </si>
  <si>
    <t>63.33</t>
  </si>
  <si>
    <t>269.23</t>
  </si>
  <si>
    <t>0.5049</t>
  </si>
  <si>
    <t>0.3469</t>
  </si>
  <si>
    <t>13291.30</t>
  </si>
  <si>
    <t>10772.17</t>
  </si>
  <si>
    <t>10670.47</t>
  </si>
  <si>
    <t>12988.51</t>
  </si>
  <si>
    <t>0.6186</t>
  </si>
  <si>
    <t>12476.73</t>
  </si>
  <si>
    <t>2.39</t>
  </si>
  <si>
    <t>6.70</t>
  </si>
  <si>
    <t>16.75</t>
  </si>
  <si>
    <t>8.61</t>
  </si>
  <si>
    <t>0.6321</t>
  </si>
  <si>
    <t>14.35</t>
  </si>
  <si>
    <t>9291.75</t>
  </si>
  <si>
    <t>6.73</t>
  </si>
  <si>
    <t>282.18</t>
  </si>
  <si>
    <t>9.90</t>
  </si>
  <si>
    <t>0.8001</t>
  </si>
  <si>
    <t>0.3652</t>
  </si>
  <si>
    <t>0.6798</t>
  </si>
  <si>
    <t>0.4833</t>
  </si>
  <si>
    <t>2.40</t>
  </si>
  <si>
    <t>7637.12</t>
  </si>
  <si>
    <t>11000.27</t>
  </si>
  <si>
    <t>9702.10</t>
  </si>
  <si>
    <t>8781.12</t>
  </si>
  <si>
    <t>1.1913</t>
  </si>
  <si>
    <t>1.0109</t>
  </si>
  <si>
    <t>5737.21</t>
  </si>
  <si>
    <t>7618.82</t>
  </si>
  <si>
    <t>0.6957</t>
  </si>
  <si>
    <t>0.6941</t>
  </si>
  <si>
    <t>7338.33</t>
  </si>
  <si>
    <t>36.56</t>
  </si>
  <si>
    <t>210.53</t>
  </si>
  <si>
    <t>0.7314</t>
  </si>
  <si>
    <t>0.2549</t>
  </si>
  <si>
    <t>0.7135</t>
  </si>
  <si>
    <t>0.5507</t>
  </si>
  <si>
    <t>14796.37</t>
  </si>
  <si>
    <t>7956.33</t>
  </si>
  <si>
    <t>6491.64</t>
  </si>
  <si>
    <t>6232.05</t>
  </si>
  <si>
    <t>1.1375</t>
  </si>
  <si>
    <t>1.6650</t>
  </si>
  <si>
    <t>1.1499</t>
  </si>
  <si>
    <t>2375.93</t>
  </si>
  <si>
    <t>5071.22</t>
  </si>
  <si>
    <t>5.11</t>
  </si>
  <si>
    <t>63.64</t>
  </si>
  <si>
    <t>6.82</t>
  </si>
  <si>
    <t>0.8657</t>
  </si>
  <si>
    <t>0.8627</t>
  </si>
  <si>
    <t>26.70</t>
  </si>
  <si>
    <t>9011.55</t>
  </si>
  <si>
    <t>64.75</t>
  </si>
  <si>
    <t>156.07</t>
  </si>
  <si>
    <t>1.3391</t>
  </si>
  <si>
    <t>0.3425</t>
  </si>
  <si>
    <t>0.8324</t>
  </si>
  <si>
    <t>1.55</t>
  </si>
  <si>
    <t>9382.29</t>
  </si>
  <si>
    <t>9140.87</t>
  </si>
  <si>
    <t>8865.68</t>
  </si>
  <si>
    <t>12571.38</t>
  </si>
  <si>
    <t>1.3304</t>
  </si>
  <si>
    <t>1.5873</t>
  </si>
  <si>
    <t>5248.93</t>
  </si>
  <si>
    <t>7727.04</t>
  </si>
  <si>
    <t>1.64</t>
  </si>
  <si>
    <t>10.93</t>
  </si>
  <si>
    <t>0.6881</t>
  </si>
  <si>
    <t>15.85</t>
  </si>
  <si>
    <t>10200.29</t>
  </si>
  <si>
    <t>79.68</t>
  </si>
  <si>
    <t>234.64</t>
  </si>
  <si>
    <t>0.9998</t>
  </si>
  <si>
    <t>0.5740</t>
  </si>
  <si>
    <t>0.6889</t>
  </si>
  <si>
    <t>0.5699</t>
  </si>
  <si>
    <t>12442.27</t>
  </si>
  <si>
    <t>11897.16</t>
  </si>
  <si>
    <t>9565.05</t>
  </si>
  <si>
    <t>11312.66</t>
  </si>
  <si>
    <t>1.4921</t>
  </si>
  <si>
    <t>1.7058</t>
  </si>
  <si>
    <t>8779.65</t>
  </si>
  <si>
    <t>3646.63</t>
  </si>
  <si>
    <t>11.32</t>
  </si>
  <si>
    <t>1.26</t>
  </si>
  <si>
    <t>0.6275</t>
  </si>
  <si>
    <t>0.6234</t>
  </si>
  <si>
    <t>9138.51</t>
  </si>
  <si>
    <t>220.13</t>
  </si>
  <si>
    <t>0.7920</t>
  </si>
  <si>
    <t>0.4582</t>
  </si>
  <si>
    <t>0.6708</t>
  </si>
  <si>
    <t>0.4607</t>
  </si>
  <si>
    <t>9191.94</t>
  </si>
  <si>
    <t>8776.24</t>
  </si>
  <si>
    <t>9299.03</t>
  </si>
  <si>
    <t>8131.22</t>
  </si>
  <si>
    <t>0.9561</t>
  </si>
  <si>
    <t>7433.42</t>
  </si>
  <si>
    <t>10.42</t>
  </si>
  <si>
    <t>0.6022</t>
  </si>
  <si>
    <t>0.6012</t>
  </si>
  <si>
    <t>13.94</t>
  </si>
  <si>
    <t>10990.31</t>
  </si>
  <si>
    <t>171.53</t>
  </si>
  <si>
    <t>0.4346</t>
  </si>
  <si>
    <t>0.6314</t>
  </si>
  <si>
    <t>0.4857</t>
  </si>
  <si>
    <t>14612.31</t>
  </si>
  <si>
    <t>11359.70</t>
  </si>
  <si>
    <t>10963.87</t>
  </si>
  <si>
    <t>9966.54</t>
  </si>
  <si>
    <t>0.6849</t>
  </si>
  <si>
    <t>12226.28</t>
  </si>
  <si>
    <t>6.90</t>
  </si>
  <si>
    <t>13.79</t>
  </si>
  <si>
    <t>17.24</t>
  </si>
  <si>
    <t>7765.84</t>
  </si>
  <si>
    <t>27.74</t>
  </si>
  <si>
    <t>310.34</t>
  </si>
  <si>
    <t>0.5117</t>
  </si>
  <si>
    <t>6469.17</t>
  </si>
  <si>
    <t>7833.92</t>
  </si>
  <si>
    <t>14660.41</t>
  </si>
  <si>
    <t>15.24</t>
  </si>
  <si>
    <t>11.59</t>
  </si>
  <si>
    <t>0.7741</t>
  </si>
  <si>
    <t>0.7718</t>
  </si>
  <si>
    <t>27.44</t>
  </si>
  <si>
    <t>9163.55</t>
  </si>
  <si>
    <t>63.06</t>
  </si>
  <si>
    <t>190.18</t>
  </si>
  <si>
    <t>0.9564</t>
  </si>
  <si>
    <t>0.6920</t>
  </si>
  <si>
    <t>0.8495</t>
  </si>
  <si>
    <t>12088.89</t>
  </si>
  <si>
    <t>7805.77</t>
  </si>
  <si>
    <t>8545.18</t>
  </si>
  <si>
    <t>9752.49</t>
  </si>
  <si>
    <t>1.0188</t>
  </si>
  <si>
    <t>1.6330</t>
  </si>
  <si>
    <t>6237.73</t>
  </si>
  <si>
    <t>9647.11</t>
  </si>
  <si>
    <t>18.75</t>
  </si>
  <si>
    <t>0.9301</t>
  </si>
  <si>
    <t>0.9300</t>
  </si>
  <si>
    <t>11826.08</t>
  </si>
  <si>
    <t>105.16</t>
  </si>
  <si>
    <t>206.35</t>
  </si>
  <si>
    <t>2.2310</t>
  </si>
  <si>
    <t>0.7772</t>
  </si>
  <si>
    <t>6.71</t>
  </si>
  <si>
    <t>9238.45</t>
  </si>
  <si>
    <t>9393.59</t>
  </si>
  <si>
    <t>12892.68</t>
  </si>
  <si>
    <t>3052.50</t>
  </si>
  <si>
    <t>2.4748</t>
  </si>
  <si>
    <t>5922.08</t>
  </si>
  <si>
    <t>18.07</t>
  </si>
  <si>
    <t>13.25</t>
  </si>
  <si>
    <t>0.6057</t>
  </si>
  <si>
    <t>0.6058</t>
  </si>
  <si>
    <t>21.69</t>
  </si>
  <si>
    <t>11308.50</t>
  </si>
  <si>
    <t>113.23</t>
  </si>
  <si>
    <t>1.42</t>
  </si>
  <si>
    <t>144.58</t>
  </si>
  <si>
    <t>0.7197</t>
  </si>
  <si>
    <t>0.5021</t>
  </si>
  <si>
    <t>0.5947</t>
  </si>
  <si>
    <t>0.6376</t>
  </si>
  <si>
    <t>4.23</t>
  </si>
  <si>
    <t>9294.10</t>
  </si>
  <si>
    <t>9615.80</t>
  </si>
  <si>
    <t>11437.33</t>
  </si>
  <si>
    <t>18511.53</t>
  </si>
  <si>
    <t>0.9694</t>
  </si>
  <si>
    <t>6347.24</t>
  </si>
  <si>
    <t>10.05</t>
  </si>
  <si>
    <t>17.54</t>
  </si>
  <si>
    <t>52.63</t>
  </si>
  <si>
    <t>0.5733</t>
  </si>
  <si>
    <t>0.5706</t>
  </si>
  <si>
    <t>5.41</t>
  </si>
  <si>
    <t>8934.20</t>
  </si>
  <si>
    <t>6.41</t>
  </si>
  <si>
    <t>59.30</t>
  </si>
  <si>
    <t>210.81</t>
  </si>
  <si>
    <t>1.0358</t>
  </si>
  <si>
    <t>0.4971</t>
  </si>
  <si>
    <t>0.5984</t>
  </si>
  <si>
    <t>0.4036</t>
  </si>
  <si>
    <t>7375.38</t>
  </si>
  <si>
    <t>7072.51</t>
  </si>
  <si>
    <t>9179.55</t>
  </si>
  <si>
    <t>8664.06</t>
  </si>
  <si>
    <t>1.0548</t>
  </si>
  <si>
    <t>10566.59</t>
  </si>
  <si>
    <t>1.97</t>
  </si>
  <si>
    <t>1.32</t>
  </si>
  <si>
    <t>0.6084</t>
  </si>
  <si>
    <t>9909.57</t>
  </si>
  <si>
    <t>56.24</t>
  </si>
  <si>
    <t>218.54</t>
  </si>
  <si>
    <t>0.6794</t>
  </si>
  <si>
    <t>0.7001</t>
  </si>
  <si>
    <t>0.6141</t>
  </si>
  <si>
    <t>14652.64</t>
  </si>
  <si>
    <t>7707.82</t>
  </si>
  <si>
    <t>9682.23</t>
  </si>
  <si>
    <t>9913.89</t>
  </si>
  <si>
    <t>1.0385</t>
  </si>
  <si>
    <t>0.6271</t>
  </si>
  <si>
    <t>3475.85</t>
  </si>
  <si>
    <t>13959.01</t>
  </si>
  <si>
    <t>5.66</t>
  </si>
  <si>
    <t>35.00</t>
  </si>
  <si>
    <t>12.18</t>
  </si>
  <si>
    <t>1.3038</t>
  </si>
  <si>
    <t>1.2985</t>
  </si>
  <si>
    <t>20.09</t>
  </si>
  <si>
    <t>13.83</t>
  </si>
  <si>
    <t>10768.40</t>
  </si>
  <si>
    <t>73.66</t>
  </si>
  <si>
    <t>5.03</t>
  </si>
  <si>
    <t>146.96</t>
  </si>
  <si>
    <t>1.0668</t>
  </si>
  <si>
    <t>1.5012</t>
  </si>
  <si>
    <t>0.5840</t>
  </si>
  <si>
    <t>10862.02</t>
  </si>
  <si>
    <t>10450.13</t>
  </si>
  <si>
    <t>10803.71</t>
  </si>
  <si>
    <t>30.88</t>
  </si>
  <si>
    <t>36.59</t>
  </si>
  <si>
    <t>18.52</t>
  </si>
  <si>
    <t>12.56</t>
  </si>
  <si>
    <t>53.52</t>
  </si>
  <si>
    <t>1.3938</t>
  </si>
  <si>
    <t>1.3914</t>
  </si>
  <si>
    <t>16.96</t>
  </si>
  <si>
    <t>21.72</t>
  </si>
  <si>
    <t>13587.59</t>
  </si>
  <si>
    <t>24.98</t>
  </si>
  <si>
    <t>90.94</t>
  </si>
  <si>
    <t>114.84</t>
  </si>
  <si>
    <t>20.14</t>
  </si>
  <si>
    <t>1.5335</t>
  </si>
  <si>
    <t>0.8715</t>
  </si>
  <si>
    <t>1.5465</t>
  </si>
  <si>
    <t>1.1720</t>
  </si>
  <si>
    <t>16029.06</t>
  </si>
  <si>
    <t>13451.15</t>
  </si>
  <si>
    <t>13458.21</t>
  </si>
  <si>
    <t>12635.53</t>
  </si>
  <si>
    <t>51.82</t>
  </si>
  <si>
    <t>58.74</t>
  </si>
  <si>
    <t>57.10</t>
  </si>
  <si>
    <t>77.45</t>
  </si>
  <si>
    <t>2.4968</t>
  </si>
  <si>
    <t>2.4295</t>
  </si>
  <si>
    <t>1.8497</t>
  </si>
  <si>
    <t>13035.50</t>
  </si>
  <si>
    <t>13741.29</t>
  </si>
  <si>
    <t>6.81</t>
  </si>
  <si>
    <t>48.21</t>
  </si>
  <si>
    <t>4.77</t>
  </si>
  <si>
    <t>46.51</t>
  </si>
  <si>
    <t>45.45</t>
  </si>
  <si>
    <t>6.97</t>
  </si>
  <si>
    <t>13.93</t>
  </si>
  <si>
    <t>0.6399</t>
  </si>
  <si>
    <t>0.6339</t>
  </si>
  <si>
    <t>14.81</t>
  </si>
  <si>
    <t>9066.59</t>
  </si>
  <si>
    <t>74.44</t>
  </si>
  <si>
    <t>312.50</t>
  </si>
  <si>
    <t>0.8134</t>
  </si>
  <si>
    <t>0.5566</t>
  </si>
  <si>
    <t>0.6815</t>
  </si>
  <si>
    <t>11651.60</t>
  </si>
  <si>
    <t>7226.09</t>
  </si>
  <si>
    <t>8731.35</t>
  </si>
  <si>
    <t>11152.28</t>
  </si>
  <si>
    <t>0.9217</t>
  </si>
  <si>
    <t>5858.09</t>
  </si>
  <si>
    <t>7310.65</t>
  </si>
  <si>
    <t>0.6128</t>
  </si>
  <si>
    <t>0.6108</t>
  </si>
  <si>
    <t>11.90</t>
  </si>
  <si>
    <t>9318.96</t>
  </si>
  <si>
    <t>57.92</t>
  </si>
  <si>
    <t>196.08</t>
  </si>
  <si>
    <t>0.6081</t>
  </si>
  <si>
    <t>0.4053</t>
  </si>
  <si>
    <t>0.6683</t>
  </si>
  <si>
    <t>0.3727</t>
  </si>
  <si>
    <t>1.82</t>
  </si>
  <si>
    <t>15172.51</t>
  </si>
  <si>
    <t>8738.55</t>
  </si>
  <si>
    <t>8964.58</t>
  </si>
  <si>
    <t>8683.76</t>
  </si>
  <si>
    <t>0.5544</t>
  </si>
  <si>
    <t>7526.81</t>
  </si>
  <si>
    <t>6.38</t>
  </si>
  <si>
    <t>125.00</t>
  </si>
  <si>
    <t>0.7102</t>
  </si>
  <si>
    <t>0.7053</t>
  </si>
  <si>
    <t>18.82</t>
  </si>
  <si>
    <t>9180.64</t>
  </si>
  <si>
    <t>67.11</t>
  </si>
  <si>
    <t>222.83</t>
  </si>
  <si>
    <t>0.8863</t>
  </si>
  <si>
    <t>0.7400</t>
  </si>
  <si>
    <t>0.2966</t>
  </si>
  <si>
    <t>13223.86</t>
  </si>
  <si>
    <t>7073.46</t>
  </si>
  <si>
    <t>8844.59</t>
  </si>
  <si>
    <t>10690.76</t>
  </si>
  <si>
    <t>1.3463</t>
  </si>
  <si>
    <t>8000.71</t>
  </si>
  <si>
    <t>16.49</t>
  </si>
  <si>
    <t>9.28</t>
  </si>
  <si>
    <t>0.5727</t>
  </si>
  <si>
    <t>0.5723</t>
  </si>
  <si>
    <t>14.43</t>
  </si>
  <si>
    <t>8423.73</t>
  </si>
  <si>
    <t>32.44</t>
  </si>
  <si>
    <t>302.08</t>
  </si>
  <si>
    <t>0.5690</t>
  </si>
  <si>
    <t>0.3830</t>
  </si>
  <si>
    <t>0.5890</t>
  </si>
  <si>
    <t>0.7338</t>
  </si>
  <si>
    <t>1.38</t>
  </si>
  <si>
    <t>11820.65</t>
  </si>
  <si>
    <t>7312.73</t>
  </si>
  <si>
    <t>8124.39</t>
  </si>
  <si>
    <t>5096.76</t>
  </si>
  <si>
    <t>1.1201</t>
  </si>
  <si>
    <t>5981.75</t>
  </si>
  <si>
    <t>0.6984</t>
  </si>
  <si>
    <t>0.7021</t>
  </si>
  <si>
    <t>11519.42</t>
  </si>
  <si>
    <t>19.22</t>
  </si>
  <si>
    <t>0.83</t>
  </si>
  <si>
    <t>0.3693</t>
  </si>
  <si>
    <t>0.7719</t>
  </si>
  <si>
    <t>22481.19</t>
  </si>
  <si>
    <t>8457.68</t>
  </si>
  <si>
    <t>11426.00</t>
  </si>
  <si>
    <t>0.7018</t>
  </si>
  <si>
    <t>0.6981</t>
  </si>
  <si>
    <t>19.42</t>
  </si>
  <si>
    <t>9596.63</t>
  </si>
  <si>
    <t>158.27</t>
  </si>
  <si>
    <t>0.7786</t>
  </si>
  <si>
    <t>0.7393</t>
  </si>
  <si>
    <t>0.3803</t>
  </si>
  <si>
    <t>12932.91</t>
  </si>
  <si>
    <t>5944.67</t>
  </si>
  <si>
    <t>9529.67</t>
  </si>
  <si>
    <t>6462.19</t>
  </si>
  <si>
    <t>2.0075</t>
  </si>
  <si>
    <t>0.8288</t>
  </si>
  <si>
    <t>9425.29</t>
  </si>
  <si>
    <t>8775.85</t>
  </si>
  <si>
    <t>6.91</t>
  </si>
  <si>
    <t>18.43</t>
  </si>
  <si>
    <t>13.36</t>
  </si>
  <si>
    <t>0.7248</t>
  </si>
  <si>
    <t>0.7258</t>
  </si>
  <si>
    <t>10421.71</t>
  </si>
  <si>
    <t>108.89</t>
  </si>
  <si>
    <t>7.20</t>
  </si>
  <si>
    <t>143.52</t>
  </si>
  <si>
    <t>0.8027</t>
  </si>
  <si>
    <t>0.7770</t>
  </si>
  <si>
    <t>0.3802</t>
  </si>
  <si>
    <t>22893.52</t>
  </si>
  <si>
    <t>10809.38</t>
  </si>
  <si>
    <t>9375.80</t>
  </si>
  <si>
    <t>11897.23</t>
  </si>
  <si>
    <t>0.7471</t>
  </si>
  <si>
    <t>0.7784</t>
  </si>
  <si>
    <t>8725.07</t>
  </si>
  <si>
    <t>16798.09</t>
  </si>
  <si>
    <t>0.6147</t>
  </si>
  <si>
    <t>0.6145</t>
  </si>
  <si>
    <t>14.58</t>
  </si>
  <si>
    <t>9661.23</t>
  </si>
  <si>
    <t>57.89</t>
  </si>
  <si>
    <t>0.6157</t>
  </si>
  <si>
    <t>0.4380</t>
  </si>
  <si>
    <t>0.6174</t>
  </si>
  <si>
    <t>5.75</t>
  </si>
  <si>
    <t>14454.91</t>
  </si>
  <si>
    <t>10298.40</t>
  </si>
  <si>
    <t>9730.16</t>
  </si>
  <si>
    <t>6550.86</t>
  </si>
  <si>
    <t>0.5306</t>
  </si>
  <si>
    <t>11274.78</t>
  </si>
  <si>
    <t>4.72</t>
  </si>
  <si>
    <t>12.39</t>
  </si>
  <si>
    <t>0.6361</t>
  </si>
  <si>
    <t>0.6326</t>
  </si>
  <si>
    <t>12.46</t>
  </si>
  <si>
    <t>11523.67</t>
  </si>
  <si>
    <t>62.22</t>
  </si>
  <si>
    <t>251.53</t>
  </si>
  <si>
    <t>6.13</t>
  </si>
  <si>
    <t>0.9054</t>
  </si>
  <si>
    <t>0.5210</t>
  </si>
  <si>
    <t>0.4982</t>
  </si>
  <si>
    <t>14128.56</t>
  </si>
  <si>
    <t>11324.08</t>
  </si>
  <si>
    <t>11415.42</t>
  </si>
  <si>
    <t>10158.98</t>
  </si>
  <si>
    <t>0.6735</t>
  </si>
  <si>
    <t>11071.57</t>
  </si>
  <si>
    <t>0.5822</t>
  </si>
  <si>
    <t>0.5747</t>
  </si>
  <si>
    <t>7831.55</t>
  </si>
  <si>
    <t>10.74</t>
  </si>
  <si>
    <t>571.43</t>
  </si>
  <si>
    <t>0.1998</t>
  </si>
  <si>
    <t>0.3643</t>
  </si>
  <si>
    <t>2.07</t>
  </si>
  <si>
    <t>18578.58</t>
  </si>
  <si>
    <t>4168.45</t>
  </si>
  <si>
    <t>7890.15</t>
  </si>
  <si>
    <t>1.0796</t>
  </si>
  <si>
    <t>20326.05</t>
  </si>
  <si>
    <t>10.44</t>
  </si>
  <si>
    <t>0.6586</t>
  </si>
  <si>
    <t>8.57</t>
  </si>
  <si>
    <t>10603.07</t>
  </si>
  <si>
    <t>69.46</t>
  </si>
  <si>
    <t>237.29</t>
  </si>
  <si>
    <t>0.6573</t>
  </si>
  <si>
    <t>0.6814</t>
  </si>
  <si>
    <t>0.4969</t>
  </si>
  <si>
    <t>10736.67</t>
  </si>
  <si>
    <t>7226.32</t>
  </si>
  <si>
    <t>10925.23</t>
  </si>
  <si>
    <t>10630.82</t>
  </si>
  <si>
    <t>1.0962</t>
  </si>
  <si>
    <t>0.9234</t>
  </si>
  <si>
    <t>4892.80</t>
  </si>
  <si>
    <t>9811.02</t>
  </si>
  <si>
    <t>0.73</t>
  </si>
  <si>
    <t>13.95</t>
  </si>
  <si>
    <t>0.8919</t>
  </si>
  <si>
    <t>0.8881</t>
  </si>
  <si>
    <t>32.56</t>
  </si>
  <si>
    <t>9648.35</t>
  </si>
  <si>
    <t>110.33</t>
  </si>
  <si>
    <t>8.60</t>
  </si>
  <si>
    <t>220.93</t>
  </si>
  <si>
    <t>1.1673</t>
  </si>
  <si>
    <t>0.5438</t>
  </si>
  <si>
    <t>0.9175</t>
  </si>
  <si>
    <t>0.2642</t>
  </si>
  <si>
    <t>1.90</t>
  </si>
  <si>
    <t>13877.69</t>
  </si>
  <si>
    <t>6813.34</t>
  </si>
  <si>
    <t>8339.22</t>
  </si>
  <si>
    <t>29845.55</t>
  </si>
  <si>
    <t>1.3369</t>
  </si>
  <si>
    <t>9215.04</t>
  </si>
  <si>
    <t>10.29</t>
  </si>
  <si>
    <t>0.8578</t>
  </si>
  <si>
    <t>8769.26</t>
  </si>
  <si>
    <t>101.67</t>
  </si>
  <si>
    <t>88.24</t>
  </si>
  <si>
    <t>0.6099</t>
  </si>
  <si>
    <t>0.5838</t>
  </si>
  <si>
    <t>0.9100</t>
  </si>
  <si>
    <t>0.7522</t>
  </si>
  <si>
    <t>8622.38</t>
  </si>
  <si>
    <t>8674.15</t>
  </si>
  <si>
    <t>8891.40</t>
  </si>
  <si>
    <t>5146.90</t>
  </si>
  <si>
    <t>1.0873</t>
  </si>
  <si>
    <t>9742.84</t>
  </si>
  <si>
    <t>0.6007</t>
  </si>
  <si>
    <t>9239.07</t>
  </si>
  <si>
    <t>70.06</t>
  </si>
  <si>
    <t>6.55</t>
  </si>
  <si>
    <t>175.57</t>
  </si>
  <si>
    <t>0.5351</t>
  </si>
  <si>
    <t>0.7804</t>
  </si>
  <si>
    <t>0.6346</t>
  </si>
  <si>
    <t>0.4097</t>
  </si>
  <si>
    <t>8355.16</t>
  </si>
  <si>
    <t>7478.41</t>
  </si>
  <si>
    <t>9291.34</t>
  </si>
  <si>
    <t>9514.90</t>
  </si>
  <si>
    <t>0.8675</t>
  </si>
  <si>
    <t>12199.25</t>
  </si>
  <si>
    <t>16.22</t>
  </si>
  <si>
    <t>26.32</t>
  </si>
  <si>
    <t>47.37</t>
  </si>
  <si>
    <t>1.0610</t>
  </si>
  <si>
    <t>14096.31</t>
  </si>
  <si>
    <t>4.46</t>
  </si>
  <si>
    <t>10.98</t>
  </si>
  <si>
    <t>1.3186</t>
  </si>
  <si>
    <t>1.3148</t>
  </si>
  <si>
    <t>20.65</t>
  </si>
  <si>
    <t>19.47</t>
  </si>
  <si>
    <t>12366.44</t>
  </si>
  <si>
    <t>86.54</t>
  </si>
  <si>
    <t>138.98</t>
  </si>
  <si>
    <t>13.56</t>
  </si>
  <si>
    <t>1.4129</t>
  </si>
  <si>
    <t>1.0156</t>
  </si>
  <si>
    <t>1.5013</t>
  </si>
  <si>
    <t>0.8844</t>
  </si>
  <si>
    <t>7.36</t>
  </si>
  <si>
    <t>4.22</t>
  </si>
  <si>
    <t>5.16</t>
  </si>
  <si>
    <t>22058.59</t>
  </si>
  <si>
    <t>12060.60</t>
  </si>
  <si>
    <t>11595.01</t>
  </si>
  <si>
    <t>10741.85</t>
  </si>
  <si>
    <t>2.0617</t>
  </si>
  <si>
    <t>1.4891</t>
  </si>
  <si>
    <t>13159.97</t>
  </si>
  <si>
    <t>17.77</t>
  </si>
  <si>
    <t>4.89</t>
  </si>
  <si>
    <t>5.19</t>
  </si>
  <si>
    <t>23.61</t>
  </si>
  <si>
    <t>47.27</t>
  </si>
  <si>
    <t>25.40</t>
  </si>
  <si>
    <t>7.95</t>
  </si>
  <si>
    <t>7.16</t>
  </si>
  <si>
    <t>1.4623</t>
  </si>
  <si>
    <t>1.4606</t>
  </si>
  <si>
    <t>17.03</t>
  </si>
  <si>
    <t>23.54</t>
  </si>
  <si>
    <t>14326.56</t>
  </si>
  <si>
    <t>26.78</t>
  </si>
  <si>
    <t>100.75</t>
  </si>
  <si>
    <t>124.83</t>
  </si>
  <si>
    <t>18.49</t>
  </si>
  <si>
    <t>1.8653</t>
  </si>
  <si>
    <t>0.8668</t>
  </si>
  <si>
    <t>1.6452</t>
  </si>
  <si>
    <t>1.0373</t>
  </si>
  <si>
    <t>6.11</t>
  </si>
  <si>
    <t>15376.36</t>
  </si>
  <si>
    <t>15115.09</t>
  </si>
  <si>
    <t>14402.09</t>
  </si>
  <si>
    <t>11995.45</t>
  </si>
  <si>
    <t>52.61</t>
  </si>
  <si>
    <t>50.97</t>
  </si>
  <si>
    <t>21.05</t>
  </si>
  <si>
    <t>75.44</t>
  </si>
  <si>
    <t>0.88</t>
  </si>
  <si>
    <t>2.4420</t>
  </si>
  <si>
    <t>7.4033</t>
  </si>
  <si>
    <t>2.1271</t>
  </si>
  <si>
    <t>14006.08</t>
  </si>
  <si>
    <t>16961.87</t>
  </si>
  <si>
    <t>6.26</t>
  </si>
  <si>
    <t>15.22</t>
  </si>
  <si>
    <t>1.3007</t>
  </si>
  <si>
    <t>1.2990</t>
  </si>
  <si>
    <t>17.76</t>
  </si>
  <si>
    <t>16.31</t>
  </si>
  <si>
    <t>13934.94</t>
  </si>
  <si>
    <t>76.31</t>
  </si>
  <si>
    <t>122.05</t>
  </si>
  <si>
    <t>11.81</t>
  </si>
  <si>
    <t>2.4413</t>
  </si>
  <si>
    <t>0.8264</t>
  </si>
  <si>
    <t>1.4435</t>
  </si>
  <si>
    <t>0.6520</t>
  </si>
  <si>
    <t>16.30</t>
  </si>
  <si>
    <t>4.96</t>
  </si>
  <si>
    <t>4.66</t>
  </si>
  <si>
    <t>31118.05</t>
  </si>
  <si>
    <t>11175.92</t>
  </si>
  <si>
    <t>11348.57</t>
  </si>
  <si>
    <t>10333.64</t>
  </si>
  <si>
    <t>47.06</t>
  </si>
  <si>
    <t>42.11</t>
  </si>
  <si>
    <t>64.71</t>
  </si>
  <si>
    <t>47.78</t>
  </si>
  <si>
    <t>86.67</t>
  </si>
  <si>
    <t>2.1363</t>
  </si>
  <si>
    <t>1.5943</t>
  </si>
  <si>
    <t>10898.96</t>
  </si>
  <si>
    <t>8051.14</t>
  </si>
  <si>
    <t>31.09</t>
  </si>
  <si>
    <t>7.42</t>
  </si>
  <si>
    <t>0.5977</t>
  </si>
  <si>
    <t>11.79</t>
  </si>
  <si>
    <t>10452.86</t>
  </si>
  <si>
    <t>81.83</t>
  </si>
  <si>
    <t>7.63</t>
  </si>
  <si>
    <t>231.44</t>
  </si>
  <si>
    <t>0.8544</t>
  </si>
  <si>
    <t>0.5428</t>
  </si>
  <si>
    <t>0.6188</t>
  </si>
  <si>
    <t>0.4446</t>
  </si>
  <si>
    <t>2.62</t>
  </si>
  <si>
    <t>18275.77</t>
  </si>
  <si>
    <t>7578.25</t>
  </si>
  <si>
    <t>9765.29</t>
  </si>
  <si>
    <t>11307.24</t>
  </si>
  <si>
    <t>0.4687</t>
  </si>
  <si>
    <t>0.5218</t>
  </si>
  <si>
    <t>5173.89</t>
  </si>
  <si>
    <t>15947.05</t>
  </si>
  <si>
    <t>11.73</t>
  </si>
  <si>
    <t>0.7238</t>
  </si>
  <si>
    <t>17.53</t>
  </si>
  <si>
    <t>9541.76</t>
  </si>
  <si>
    <t>64.68</t>
  </si>
  <si>
    <t>152.63</t>
  </si>
  <si>
    <t>0.7244</t>
  </si>
  <si>
    <t>0.7621</t>
  </si>
  <si>
    <t>0.4612</t>
  </si>
  <si>
    <t>10616.75</t>
  </si>
  <si>
    <t>17972.95</t>
  </si>
  <si>
    <t>9126.55</t>
  </si>
  <si>
    <t>10029.96</t>
  </si>
  <si>
    <t>0.5434</t>
  </si>
  <si>
    <t>9309.10</t>
  </si>
  <si>
    <t>0.5875</t>
  </si>
  <si>
    <t>8.76</t>
  </si>
  <si>
    <t>11828.34</t>
  </si>
  <si>
    <t>73.33</t>
  </si>
  <si>
    <t>226.32</t>
  </si>
  <si>
    <t>0.4899</t>
  </si>
  <si>
    <t>0.3769</t>
  </si>
  <si>
    <t>0.6487</t>
  </si>
  <si>
    <t>0.2734</t>
  </si>
  <si>
    <t>15726.39</t>
  </si>
  <si>
    <t>11126.13</t>
  </si>
  <si>
    <t>11395.11</t>
  </si>
  <si>
    <t>15867.92</t>
  </si>
  <si>
    <t>1.0623</t>
  </si>
  <si>
    <t>10793.05</t>
  </si>
  <si>
    <t>5.08</t>
  </si>
  <si>
    <t>0.5530</t>
  </si>
  <si>
    <t>8549.54</t>
  </si>
  <si>
    <t>372.88</t>
  </si>
  <si>
    <t>0.7624</t>
  </si>
  <si>
    <t>0.3645</t>
  </si>
  <si>
    <t>0.5272</t>
  </si>
  <si>
    <t>0.5097</t>
  </si>
  <si>
    <t>2.23</t>
  </si>
  <si>
    <t>13114.34</t>
  </si>
  <si>
    <t>5822.47</t>
  </si>
  <si>
    <t>7578.60</t>
  </si>
  <si>
    <t>6658.49</t>
  </si>
  <si>
    <t>0.2866</t>
  </si>
  <si>
    <t>9268.89</t>
  </si>
  <si>
    <t>1.36</t>
  </si>
  <si>
    <t>0.5698</t>
  </si>
  <si>
    <t>0.5702</t>
  </si>
  <si>
    <t>21842.30</t>
  </si>
  <si>
    <t>61.94</t>
  </si>
  <si>
    <t>184.93</t>
  </si>
  <si>
    <t>0.7091</t>
  </si>
  <si>
    <t>0.5022</t>
  </si>
  <si>
    <t>0.5618</t>
  </si>
  <si>
    <t>0.3876</t>
  </si>
  <si>
    <t>25843.35</t>
  </si>
  <si>
    <t>24295.39</t>
  </si>
  <si>
    <t>20700.35</t>
  </si>
  <si>
    <t>21590.99</t>
  </si>
  <si>
    <t>0.5844</t>
  </si>
  <si>
    <t>0.4439</t>
  </si>
  <si>
    <t>9024.64</t>
  </si>
  <si>
    <t>22026.91</t>
  </si>
  <si>
    <t>8.24</t>
  </si>
  <si>
    <t>22.35</t>
  </si>
  <si>
    <t>0.7267</t>
  </si>
  <si>
    <t>0.7214</t>
  </si>
  <si>
    <t>21.30</t>
  </si>
  <si>
    <t>9532.77</t>
  </si>
  <si>
    <t>59.34</t>
  </si>
  <si>
    <t>0.5157</t>
  </si>
  <si>
    <t>12819.12</t>
  </si>
  <si>
    <t>11638.54</t>
  </si>
  <si>
    <t>9087.89</t>
  </si>
  <si>
    <t>30652.73</t>
  </si>
  <si>
    <t>0.9562</t>
  </si>
  <si>
    <t>1.0399</t>
  </si>
  <si>
    <t>9653.61</t>
  </si>
  <si>
    <t>12728.22</t>
  </si>
  <si>
    <t>9.05</t>
  </si>
  <si>
    <t>0.7204</t>
  </si>
  <si>
    <t>0.7175</t>
  </si>
  <si>
    <t>16.27</t>
  </si>
  <si>
    <t>8946.88</t>
  </si>
  <si>
    <t>87.31</t>
  </si>
  <si>
    <t>6.87</t>
  </si>
  <si>
    <t>145.63</t>
  </si>
  <si>
    <t>0.6474</t>
  </si>
  <si>
    <t>0.7474</t>
  </si>
  <si>
    <t>0.6541</t>
  </si>
  <si>
    <t>15002.24</t>
  </si>
  <si>
    <t>8601.60</t>
  </si>
  <si>
    <t>7280.74</t>
  </si>
  <si>
    <t>17426.56</t>
  </si>
  <si>
    <t>1.8228</t>
  </si>
  <si>
    <t>3.2261</t>
  </si>
  <si>
    <t>1.3892</t>
  </si>
  <si>
    <t>6847.85</t>
  </si>
  <si>
    <t>6965.39</t>
  </si>
  <si>
    <t>0.5784</t>
  </si>
  <si>
    <t>0.5748</t>
  </si>
  <si>
    <t>9440.46</t>
  </si>
  <si>
    <t>40.75</t>
  </si>
  <si>
    <t>0.3382</t>
  </si>
  <si>
    <t>0.4011</t>
  </si>
  <si>
    <t>0.6386</t>
  </si>
  <si>
    <t>0.3714</t>
  </si>
  <si>
    <t>18351.32</t>
  </si>
  <si>
    <t>7023.50</t>
  </si>
  <si>
    <t>9137.89</t>
  </si>
  <si>
    <t>12206.88</t>
  </si>
  <si>
    <t>0.6369</t>
  </si>
  <si>
    <t>11734.61</t>
  </si>
  <si>
    <t>4.58</t>
  </si>
  <si>
    <t>9.80</t>
  </si>
  <si>
    <t>0.5881</t>
  </si>
  <si>
    <t>0.5849</t>
  </si>
  <si>
    <t>11.48</t>
  </si>
  <si>
    <t>10220.04</t>
  </si>
  <si>
    <t>256.76</t>
  </si>
  <si>
    <t>0.4847</t>
  </si>
  <si>
    <t>0.6859</t>
  </si>
  <si>
    <t>0.5987</t>
  </si>
  <si>
    <t>10767.21</t>
  </si>
  <si>
    <t>8459.45</t>
  </si>
  <si>
    <t>10445.82</t>
  </si>
  <si>
    <t>8504.80</t>
  </si>
  <si>
    <t>0.5762</t>
  </si>
  <si>
    <t>9030.84</t>
  </si>
  <si>
    <t>21468.90</t>
  </si>
  <si>
    <t>2.06</t>
  </si>
  <si>
    <t>7.23</t>
  </si>
  <si>
    <t>0.8603</t>
  </si>
  <si>
    <t>0.8650</t>
  </si>
  <si>
    <t>24.39</t>
  </si>
  <si>
    <t>12790.36</t>
  </si>
  <si>
    <t>133.55</t>
  </si>
  <si>
    <t>135.80</t>
  </si>
  <si>
    <t>1.2490</t>
  </si>
  <si>
    <t>0.3191</t>
  </si>
  <si>
    <t>0.8611</t>
  </si>
  <si>
    <t>0.2429</t>
  </si>
  <si>
    <t>4.15</t>
  </si>
  <si>
    <t>9373.65</t>
  </si>
  <si>
    <t>10251.78</t>
  </si>
  <si>
    <t>13912.58</t>
  </si>
  <si>
    <t>13460.96</t>
  </si>
  <si>
    <t>1.0583</t>
  </si>
  <si>
    <t>15339.61</t>
  </si>
  <si>
    <t>13.04</t>
  </si>
  <si>
    <t>0.7704</t>
  </si>
  <si>
    <t>8329.94</t>
  </si>
  <si>
    <t>120.34</t>
  </si>
  <si>
    <t>9.20</t>
  </si>
  <si>
    <t>184.78</t>
  </si>
  <si>
    <t>0.6661</t>
  </si>
  <si>
    <t>0.7291</t>
  </si>
  <si>
    <t>0.8072</t>
  </si>
  <si>
    <t>0.5661</t>
  </si>
  <si>
    <t>5.50</t>
  </si>
  <si>
    <t>9617.82</t>
  </si>
  <si>
    <t>6717.55</t>
  </si>
  <si>
    <t>7988.18</t>
  </si>
  <si>
    <t>20280.01</t>
  </si>
  <si>
    <t>1.0334</t>
  </si>
  <si>
    <t>6563.48</t>
  </si>
  <si>
    <t>8.81</t>
  </si>
  <si>
    <t>0.6299</t>
  </si>
  <si>
    <t>9434.23</t>
  </si>
  <si>
    <t>74.52</t>
  </si>
  <si>
    <t>124.05</t>
  </si>
  <si>
    <t>1.0808</t>
  </si>
  <si>
    <t>0.5814</t>
  </si>
  <si>
    <t>0.6412</t>
  </si>
  <si>
    <t>0.4808</t>
  </si>
  <si>
    <t>8104.46</t>
  </si>
  <si>
    <t>7869.71</t>
  </si>
  <si>
    <t>9588.09</t>
  </si>
  <si>
    <t>9426.43</t>
  </si>
  <si>
    <t>1.1035</t>
  </si>
  <si>
    <t>8819.25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</si>
</sst>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"/>
  </numFmts>
  <fonts count="27" x14ac:knownFonts="1">
    <font>
      <sz val="17"/>
      <color theme="1"/>
      <name val="TH SarabunPSK"/>
      <family val="2"/>
      <charset val="222"/>
    </font>
    <font>
      <b/>
      <sz val="17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name val="Tahoma"/>
      <family val="2"/>
      <scheme val="minor"/>
    </font>
    <font>
      <sz val="10"/>
      <name val="Arial"/>
      <family val="2"/>
    </font>
    <font>
      <sz val="17"/>
      <color rgb="FFFF0000"/>
      <name val="TH SarabunPSK"/>
      <family val="2"/>
      <charset val="222"/>
    </font>
    <font>
      <sz val="17"/>
      <color rgb="FF00B0F0"/>
      <name val="TH SarabunPSK"/>
      <family val="2"/>
      <charset val="222"/>
    </font>
    <font>
      <sz val="17"/>
      <name val="TH SarabunPSK"/>
      <family val="2"/>
      <charset val="222"/>
    </font>
    <font>
      <b/>
      <sz val="14"/>
      <name val="TH SarabunIT๙"/>
      <family val="2"/>
    </font>
    <font>
      <sz val="17"/>
      <color rgb="FF0070C0"/>
      <name val="TH SarabunPSK"/>
      <family val="2"/>
      <charset val="222"/>
    </font>
    <font>
      <b/>
      <sz val="10"/>
      <name val="Arial"/>
      <family val="2"/>
    </font>
    <font>
      <b/>
      <sz val="12"/>
      <name val="Arial"/>
      <family val="2"/>
    </font>
    <font>
      <sz val="17"/>
      <color rgb="FFFF0000"/>
      <name val="TH SarabunPSK"/>
      <family val="2"/>
    </font>
    <font>
      <sz val="17"/>
      <color rgb="FFFF00FF"/>
      <name val="TH SarabunPSK"/>
      <family val="2"/>
    </font>
    <font>
      <b/>
      <u/>
      <sz val="17"/>
      <color theme="1"/>
      <name val="TH SarabunPSK"/>
      <family val="2"/>
    </font>
    <font>
      <sz val="17"/>
      <color theme="1"/>
      <name val="TH SarabunPSK"/>
      <family val="2"/>
    </font>
    <font>
      <sz val="17"/>
      <name val="TH SarabunPSK"/>
      <family val="2"/>
    </font>
    <font>
      <sz val="11"/>
      <color rgb="FF000000"/>
      <name val="Calibri"/>
      <family val="2"/>
    </font>
    <font>
      <sz val="11"/>
      <color rgb="FF000000"/>
      <name val="Tahoma"/>
      <family val="2"/>
    </font>
    <font>
      <b/>
      <u/>
      <sz val="17"/>
      <name val="TH SarabunPSK"/>
      <family val="2"/>
    </font>
    <font>
      <sz val="11"/>
      <color rgb="FFFF0000"/>
      <name val="Calibri"/>
      <family val="2"/>
    </font>
    <font>
      <sz val="17"/>
      <color rgb="FF00B050"/>
      <name val="TH SarabunPSK"/>
      <family val="2"/>
    </font>
    <font>
      <sz val="17"/>
      <color rgb="FF0070C0"/>
      <name val="TH SarabunPSK"/>
      <family val="2"/>
    </font>
    <font>
      <sz val="14"/>
      <name val="Tahoma"/>
      <family val="2"/>
      <scheme val="minor"/>
    </font>
    <font>
      <sz val="16"/>
      <name val="Tahoma"/>
      <family val="2"/>
      <scheme val="minor"/>
    </font>
    <font>
      <sz val="16"/>
      <name val="TH SarabunPSK"/>
      <family val="2"/>
    </font>
    <font>
      <b/>
      <u/>
      <sz val="24"/>
      <name val="AngsanaUPC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87" fontId="4" fillId="0" borderId="0" applyFill="0" applyBorder="0"/>
    <xf numFmtId="0" fontId="4" fillId="0" borderId="0" applyFont="0" applyFill="0" applyBorder="0" applyAlignment="0" applyProtection="0">
      <alignment horizontal="center"/>
    </xf>
    <xf numFmtId="0" fontId="2" fillId="0" borderId="0"/>
  </cellStyleXfs>
  <cellXfs count="143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3" fillId="0" borderId="0" xfId="1" applyFont="1"/>
    <xf numFmtId="0" fontId="3" fillId="0" borderId="1" xfId="1" applyFont="1" applyBorder="1"/>
    <xf numFmtId="187" fontId="3" fillId="3" borderId="0" xfId="1" applyNumberFormat="1" applyFont="1" applyFill="1"/>
    <xf numFmtId="0" fontId="3" fillId="0" borderId="0" xfId="1" applyFont="1" applyAlignment="1">
      <alignment shrinkToFit="1"/>
    </xf>
    <xf numFmtId="0" fontId="3" fillId="4" borderId="1" xfId="1" applyFont="1" applyFill="1" applyBorder="1"/>
    <xf numFmtId="0" fontId="3" fillId="0" borderId="1" xfId="1" applyFont="1" applyBorder="1" applyAlignment="1">
      <alignment shrinkToFit="1"/>
    </xf>
    <xf numFmtId="187" fontId="3" fillId="0" borderId="0" xfId="1" applyNumberFormat="1" applyFont="1"/>
    <xf numFmtId="3" fontId="3" fillId="0" borderId="1" xfId="1" applyNumberFormat="1" applyFont="1" applyBorder="1"/>
    <xf numFmtId="3" fontId="3" fillId="4" borderId="1" xfId="1" applyNumberFormat="1" applyFont="1" applyFill="1" applyBorder="1"/>
    <xf numFmtId="0" fontId="3" fillId="5" borderId="1" xfId="1" applyFont="1" applyFill="1" applyBorder="1"/>
    <xf numFmtId="0" fontId="3" fillId="7" borderId="1" xfId="1" applyFont="1" applyFill="1" applyBorder="1"/>
    <xf numFmtId="2" fontId="3" fillId="6" borderId="3" xfId="1" applyNumberFormat="1" applyFont="1" applyFill="1" applyBorder="1"/>
    <xf numFmtId="0" fontId="5" fillId="0" borderId="0" xfId="0" applyFont="1"/>
    <xf numFmtId="0" fontId="3" fillId="8" borderId="1" xfId="1" applyFont="1" applyFill="1" applyBorder="1"/>
    <xf numFmtId="3" fontId="3" fillId="8" borderId="1" xfId="1" applyNumberFormat="1" applyFont="1" applyFill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0" fontId="6" fillId="0" borderId="0" xfId="0" applyFont="1" applyFill="1" applyBorder="1"/>
    <xf numFmtId="2" fontId="3" fillId="6" borderId="0" xfId="1" applyNumberFormat="1" applyFont="1" applyFill="1" applyBorder="1"/>
    <xf numFmtId="0" fontId="3" fillId="0" borderId="1" xfId="1" applyFont="1" applyFill="1" applyBorder="1"/>
    <xf numFmtId="0" fontId="3" fillId="0" borderId="0" xfId="1" applyFont="1" applyFill="1"/>
    <xf numFmtId="0" fontId="5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3" fillId="9" borderId="1" xfId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2" borderId="1" xfId="1" applyFont="1" applyFill="1" applyBorder="1"/>
    <xf numFmtId="3" fontId="3" fillId="2" borderId="1" xfId="1" applyNumberFormat="1" applyFont="1" applyFill="1" applyBorder="1"/>
    <xf numFmtId="0" fontId="3" fillId="10" borderId="1" xfId="1" applyFont="1" applyFill="1" applyBorder="1"/>
    <xf numFmtId="4" fontId="3" fillId="10" borderId="1" xfId="1" applyNumberFormat="1" applyFont="1" applyFill="1" applyBorder="1"/>
    <xf numFmtId="0" fontId="3" fillId="11" borderId="1" xfId="1" applyFont="1" applyFill="1" applyBorder="1"/>
    <xf numFmtId="2" fontId="3" fillId="11" borderId="1" xfId="1" applyNumberFormat="1" applyFont="1" applyFill="1" applyBorder="1"/>
    <xf numFmtId="4" fontId="3" fillId="11" borderId="1" xfId="1" applyNumberFormat="1" applyFont="1" applyFill="1" applyBorder="1"/>
    <xf numFmtId="0" fontId="3" fillId="0" borderId="2" xfId="1" applyFont="1" applyBorder="1"/>
    <xf numFmtId="17" fontId="3" fillId="0" borderId="2" xfId="1" applyNumberFormat="1" applyFont="1" applyBorder="1"/>
    <xf numFmtId="0" fontId="3" fillId="4" borderId="2" xfId="1" applyFont="1" applyFill="1" applyBorder="1" applyAlignment="1">
      <alignment horizontal="center"/>
    </xf>
    <xf numFmtId="0" fontId="3" fillId="2" borderId="5" xfId="1" applyFont="1" applyFill="1" applyBorder="1"/>
    <xf numFmtId="0" fontId="3" fillId="0" borderId="6" xfId="1" applyFont="1" applyBorder="1"/>
    <xf numFmtId="0" fontId="3" fillId="9" borderId="6" xfId="1" applyFont="1" applyFill="1" applyBorder="1"/>
    <xf numFmtId="0" fontId="3" fillId="4" borderId="6" xfId="1" applyFont="1" applyFill="1" applyBorder="1"/>
    <xf numFmtId="187" fontId="3" fillId="3" borderId="7" xfId="1" applyNumberFormat="1" applyFont="1" applyFill="1" applyBorder="1"/>
    <xf numFmtId="0" fontId="3" fillId="0" borderId="6" xfId="1" applyFont="1" applyBorder="1" applyAlignment="1">
      <alignment shrinkToFit="1"/>
    </xf>
    <xf numFmtId="0" fontId="3" fillId="0" borderId="7" xfId="1" applyFont="1" applyBorder="1"/>
    <xf numFmtId="0" fontId="3" fillId="0" borderId="9" xfId="1" applyFont="1" applyFill="1" applyBorder="1"/>
    <xf numFmtId="187" fontId="3" fillId="0" borderId="0" xfId="1" applyNumberFormat="1" applyFont="1" applyBorder="1"/>
    <xf numFmtId="0" fontId="3" fillId="0" borderId="0" xfId="1" applyFont="1" applyBorder="1" applyAlignment="1">
      <alignment shrinkToFit="1"/>
    </xf>
    <xf numFmtId="0" fontId="3" fillId="0" borderId="0" xfId="1" applyFont="1" applyBorder="1"/>
    <xf numFmtId="187" fontId="3" fillId="3" borderId="0" xfId="1" applyNumberFormat="1" applyFont="1" applyFill="1" applyBorder="1"/>
    <xf numFmtId="0" fontId="3" fillId="0" borderId="10" xfId="1" applyFont="1" applyBorder="1"/>
    <xf numFmtId="0" fontId="3" fillId="11" borderId="14" xfId="1" applyFont="1" applyFill="1" applyBorder="1"/>
    <xf numFmtId="2" fontId="3" fillId="11" borderId="14" xfId="1" applyNumberFormat="1" applyFont="1" applyFill="1" applyBorder="1"/>
    <xf numFmtId="0" fontId="3" fillId="7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0" fontId="3" fillId="2" borderId="17" xfId="2" applyFont="1" applyFill="1" applyBorder="1" applyAlignment="1" applyProtection="1">
      <alignment vertical="center" wrapText="1"/>
      <protection locked="0"/>
    </xf>
    <xf numFmtId="0" fontId="3" fillId="2" borderId="17" xfId="2" applyFont="1" applyFill="1" applyBorder="1" applyAlignment="1">
      <alignment vertical="center" wrapText="1"/>
    </xf>
    <xf numFmtId="0" fontId="3" fillId="2" borderId="17" xfId="2" applyFont="1" applyFill="1" applyBorder="1" applyAlignment="1">
      <alignment wrapText="1"/>
    </xf>
    <xf numFmtId="3" fontId="7" fillId="0" borderId="0" xfId="0" applyNumberFormat="1" applyFont="1" applyBorder="1"/>
    <xf numFmtId="0" fontId="3" fillId="0" borderId="6" xfId="1" applyFont="1" applyFill="1" applyBorder="1"/>
    <xf numFmtId="2" fontId="3" fillId="2" borderId="0" xfId="1" applyNumberFormat="1" applyFont="1" applyFill="1" applyBorder="1"/>
    <xf numFmtId="2" fontId="3" fillId="2" borderId="3" xfId="1" applyNumberFormat="1" applyFont="1" applyFill="1" applyBorder="1"/>
    <xf numFmtId="2" fontId="3" fillId="2" borderId="15" xfId="1" applyNumberFormat="1" applyFont="1" applyFill="1" applyBorder="1"/>
    <xf numFmtId="0" fontId="15" fillId="0" borderId="0" xfId="0" applyFont="1"/>
    <xf numFmtId="0" fontId="12" fillId="0" borderId="0" xfId="0" applyFont="1" applyAlignment="1">
      <alignment vertical="top"/>
    </xf>
    <xf numFmtId="0" fontId="17" fillId="0" borderId="0" xfId="0" applyFont="1"/>
    <xf numFmtId="0" fontId="8" fillId="3" borderId="4" xfId="0" applyFont="1" applyFill="1" applyBorder="1" applyAlignment="1">
      <alignment horizontal="center" vertical="top" wrapText="1" shrinkToFit="1"/>
    </xf>
    <xf numFmtId="1" fontId="3" fillId="0" borderId="0" xfId="1" applyNumberFormat="1" applyFont="1" applyBorder="1"/>
    <xf numFmtId="4" fontId="3" fillId="13" borderId="1" xfId="1" applyNumberFormat="1" applyFont="1" applyFill="1" applyBorder="1"/>
    <xf numFmtId="0" fontId="6" fillId="0" borderId="0" xfId="0" applyFont="1" applyAlignment="1">
      <alignment wrapText="1"/>
    </xf>
    <xf numFmtId="4" fontId="3" fillId="0" borderId="0" xfId="1" applyNumberFormat="1" applyFont="1"/>
    <xf numFmtId="2" fontId="3" fillId="0" borderId="0" xfId="1" applyNumberFormat="1" applyFont="1"/>
    <xf numFmtId="187" fontId="3" fillId="11" borderId="0" xfId="1" applyNumberFormat="1" applyFont="1" applyFill="1" applyBorder="1"/>
    <xf numFmtId="3" fontId="3" fillId="0" borderId="1" xfId="1" applyNumberFormat="1" applyFont="1" applyFill="1" applyBorder="1"/>
    <xf numFmtId="3" fontId="7" fillId="0" borderId="0" xfId="0" applyNumberFormat="1" applyFont="1" applyFill="1" applyBorder="1"/>
    <xf numFmtId="3" fontId="0" fillId="0" borderId="0" xfId="0" applyNumberFormat="1" applyFont="1" applyBorder="1"/>
    <xf numFmtId="0" fontId="3" fillId="12" borderId="6" xfId="1" applyFont="1" applyFill="1" applyBorder="1"/>
    <xf numFmtId="0" fontId="3" fillId="12" borderId="1" xfId="1" applyFont="1" applyFill="1" applyBorder="1"/>
    <xf numFmtId="3" fontId="7" fillId="12" borderId="0" xfId="0" applyNumberFormat="1" applyFont="1" applyFill="1" applyBorder="1"/>
    <xf numFmtId="0" fontId="3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9" borderId="6" xfId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shrinkToFit="1"/>
    </xf>
    <xf numFmtId="1" fontId="3" fillId="13" borderId="0" xfId="1" applyNumberFormat="1" applyFont="1" applyFill="1" applyBorder="1"/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187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 shrinkToFit="1"/>
    </xf>
    <xf numFmtId="0" fontId="3" fillId="0" borderId="0" xfId="1" applyFont="1" applyAlignment="1">
      <alignment horizontal="center"/>
    </xf>
    <xf numFmtId="0" fontId="3" fillId="7" borderId="18" xfId="1" applyFont="1" applyFill="1" applyBorder="1"/>
    <xf numFmtId="0" fontId="23" fillId="0" borderId="1" xfId="1" applyFont="1" applyBorder="1"/>
    <xf numFmtId="4" fontId="23" fillId="0" borderId="1" xfId="1" applyNumberFormat="1" applyFont="1" applyBorder="1"/>
    <xf numFmtId="187" fontId="23" fillId="0" borderId="1" xfId="1" applyNumberFormat="1" applyFont="1" applyBorder="1"/>
    <xf numFmtId="0" fontId="24" fillId="0" borderId="0" xfId="1" applyFont="1"/>
    <xf numFmtId="0" fontId="24" fillId="0" borderId="0" xfId="1" applyFont="1" applyFill="1"/>
    <xf numFmtId="0" fontId="24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5" fillId="0" borderId="0" xfId="0" applyFont="1"/>
    <xf numFmtId="0" fontId="25" fillId="0" borderId="0" xfId="1" applyFont="1"/>
    <xf numFmtId="0" fontId="25" fillId="0" borderId="0" xfId="1" applyFont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18" xfId="1" applyFont="1" applyBorder="1" applyAlignment="1">
      <alignment horizontal="center"/>
    </xf>
    <xf numFmtId="0" fontId="23" fillId="11" borderId="1" xfId="1" applyFont="1" applyFill="1" applyBorder="1" applyAlignment="1">
      <alignment horizontal="center"/>
    </xf>
    <xf numFmtId="3" fontId="23" fillId="11" borderId="1" xfId="1" applyNumberFormat="1" applyFont="1" applyFill="1" applyBorder="1" applyAlignment="1">
      <alignment horizontal="center"/>
    </xf>
    <xf numFmtId="0" fontId="23" fillId="14" borderId="1" xfId="1" applyFont="1" applyFill="1" applyBorder="1" applyAlignment="1">
      <alignment horizontal="center"/>
    </xf>
    <xf numFmtId="0" fontId="23" fillId="9" borderId="0" xfId="1" applyFont="1" applyFill="1" applyAlignment="1">
      <alignment horizontal="center"/>
    </xf>
    <xf numFmtId="0" fontId="23" fillId="8" borderId="0" xfId="1" applyFont="1" applyFill="1" applyAlignment="1">
      <alignment horizontal="center"/>
    </xf>
    <xf numFmtId="0" fontId="23" fillId="2" borderId="0" xfId="1" applyFont="1" applyFill="1" applyAlignment="1">
      <alignment horizontal="center"/>
    </xf>
    <xf numFmtId="0" fontId="23" fillId="15" borderId="1" xfId="1" applyFont="1" applyFill="1" applyBorder="1" applyAlignment="1">
      <alignment horizontal="center"/>
    </xf>
    <xf numFmtId="0" fontId="23" fillId="7" borderId="0" xfId="1" applyFont="1" applyFill="1" applyAlignment="1">
      <alignment horizontal="center"/>
    </xf>
    <xf numFmtId="1" fontId="23" fillId="11" borderId="1" xfId="1" applyNumberFormat="1" applyFont="1" applyFill="1" applyBorder="1" applyAlignment="1">
      <alignment horizontal="center"/>
    </xf>
    <xf numFmtId="0" fontId="26" fillId="0" borderId="0" xfId="1" applyFont="1" applyFill="1"/>
    <xf numFmtId="0" fontId="3" fillId="0" borderId="18" xfId="1" applyFont="1" applyBorder="1"/>
    <xf numFmtId="0" fontId="3" fillId="0" borderId="6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0" fontId="0" fillId="2" borderId="0" xfId="0" applyFill="1" applyBorder="1"/>
    <xf numFmtId="0" fontId="6" fillId="16" borderId="0" xfId="0" applyFont="1" applyFill="1" applyBorder="1"/>
    <xf numFmtId="0" fontId="5" fillId="16" borderId="0" xfId="0" applyFont="1" applyFill="1" applyBorder="1"/>
    <xf numFmtId="0" fontId="3" fillId="3" borderId="8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10" borderId="11" xfId="1" applyFont="1" applyFill="1" applyBorder="1" applyAlignment="1">
      <alignment horizontal="center" vertical="center"/>
    </xf>
    <xf numFmtId="0" fontId="3" fillId="11" borderId="12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1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23" fillId="0" borderId="19" xfId="1" applyFont="1" applyBorder="1" applyAlignment="1">
      <alignment horizontal="center"/>
    </xf>
    <xf numFmtId="0" fontId="23" fillId="0" borderId="20" xfId="1" applyFont="1" applyBorder="1" applyAlignment="1">
      <alignment horizontal="center"/>
    </xf>
    <xf numFmtId="0" fontId="23" fillId="0" borderId="3" xfId="1" applyFont="1" applyBorder="1" applyAlignment="1">
      <alignment horizontal="center"/>
    </xf>
  </cellXfs>
  <cellStyles count="10">
    <cellStyle name="Normal" xfId="0" builtinId="0"/>
    <cellStyle name="Normal 2" xfId="9"/>
    <cellStyle name="ปกติ 2" xfId="3"/>
    <cellStyle name="ปกติ 2 2" xfId="2"/>
    <cellStyle name="ปกติ 2 2 2" xfId="4"/>
    <cellStyle name="ปกติ 3" xfId="5"/>
    <cellStyle name="ปกติ 4" xfId="1"/>
    <cellStyle name="ปกติ 4 2" xfId="6"/>
    <cellStyle name="ลักษณะ 1" xfId="7"/>
    <cellStyle name="ลักษณะ 2" xfId="8"/>
  </cellStyles>
  <dxfs count="0"/>
  <tableStyles count="0" defaultTableStyle="TableStyleMedium2" defaultPivotStyle="PivotStyleLight16"/>
  <colors>
    <mruColors>
      <color rgb="FFFF5050"/>
      <color rgb="FF00FFFF"/>
      <color rgb="FFCCFFFF"/>
      <color rgb="FFFFCC66"/>
      <color rgb="FFFF9933"/>
      <color rgb="FFFFCC00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H12" sqref="H12"/>
    </sheetView>
  </sheetViews>
  <sheetFormatPr defaultRowHeight="22.5" x14ac:dyDescent="0.35"/>
  <cols>
    <col min="1" max="1" width="23" customWidth="1"/>
    <col min="2" max="2" width="6.75" customWidth="1"/>
    <col min="3" max="4" width="8.37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5.375" customWidth="1"/>
    <col min="16" max="16" width="7" bestFit="1" customWidth="1"/>
    <col min="17" max="17" width="7.75" customWidth="1"/>
  </cols>
  <sheetData>
    <row r="1" spans="1:17" x14ac:dyDescent="0.35">
      <c r="A1" s="3" t="s">
        <v>151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2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7" s="28" customFormat="1" x14ac:dyDescent="0.35">
      <c r="A4" s="28" t="s">
        <v>107</v>
      </c>
      <c r="B4" s="28">
        <v>2203</v>
      </c>
      <c r="C4" s="30">
        <v>914</v>
      </c>
      <c r="D4" s="29">
        <v>201</v>
      </c>
      <c r="E4" s="29">
        <v>197</v>
      </c>
      <c r="F4" s="29">
        <v>206</v>
      </c>
      <c r="G4" s="30">
        <v>109</v>
      </c>
      <c r="H4" s="30">
        <v>365</v>
      </c>
      <c r="I4" s="30">
        <v>222</v>
      </c>
      <c r="J4" s="30">
        <v>202</v>
      </c>
      <c r="K4" s="29">
        <v>114</v>
      </c>
      <c r="L4" s="29">
        <v>171</v>
      </c>
      <c r="M4" s="29">
        <v>273</v>
      </c>
      <c r="N4" s="29">
        <v>82</v>
      </c>
      <c r="O4" s="29">
        <v>158</v>
      </c>
      <c r="P4" s="30">
        <v>87</v>
      </c>
      <c r="Q4" s="30">
        <v>83</v>
      </c>
    </row>
    <row r="5" spans="1:17" s="16" customFormat="1" x14ac:dyDescent="0.35">
      <c r="A5" s="16" t="s">
        <v>109</v>
      </c>
      <c r="B5" s="28"/>
      <c r="C5" s="27"/>
      <c r="D5" s="26"/>
      <c r="E5" s="26"/>
      <c r="F5" s="26"/>
      <c r="G5" s="27"/>
      <c r="H5" s="27"/>
      <c r="I5" s="27"/>
      <c r="J5" s="27"/>
      <c r="K5" s="26"/>
      <c r="L5" s="26"/>
      <c r="M5" s="26"/>
      <c r="N5" s="26"/>
      <c r="O5" s="26"/>
      <c r="P5" s="27"/>
      <c r="Q5" s="27"/>
    </row>
    <row r="6" spans="1:17" s="16" customFormat="1" x14ac:dyDescent="0.35">
      <c r="A6" s="16" t="s">
        <v>110</v>
      </c>
      <c r="B6" s="29">
        <v>1</v>
      </c>
      <c r="C6" s="27"/>
      <c r="D6" s="26"/>
      <c r="E6" s="26"/>
      <c r="F6" s="29"/>
      <c r="G6" s="26"/>
      <c r="H6" s="29"/>
      <c r="I6" s="29">
        <v>1</v>
      </c>
      <c r="J6" s="29">
        <v>3</v>
      </c>
      <c r="K6" s="29"/>
      <c r="L6" s="26"/>
      <c r="M6" s="26"/>
      <c r="N6" s="26"/>
      <c r="O6" s="26"/>
      <c r="P6" s="26"/>
      <c r="Q6" s="26"/>
    </row>
    <row r="7" spans="1:17" s="16" customFormat="1" x14ac:dyDescent="0.35">
      <c r="A7" s="16" t="s">
        <v>111</v>
      </c>
      <c r="B7" s="29"/>
      <c r="C7" s="30">
        <v>145</v>
      </c>
      <c r="D7" s="26"/>
      <c r="E7" s="26"/>
      <c r="F7" s="29">
        <v>3</v>
      </c>
      <c r="G7" s="29"/>
      <c r="H7" s="29"/>
      <c r="I7" s="29">
        <v>3</v>
      </c>
      <c r="J7" s="29"/>
      <c r="K7" s="29">
        <v>1</v>
      </c>
      <c r="L7" s="26"/>
      <c r="M7" s="26"/>
      <c r="N7" s="29">
        <v>8</v>
      </c>
      <c r="O7" s="26">
        <v>1</v>
      </c>
      <c r="P7" s="26">
        <v>20</v>
      </c>
      <c r="Q7" s="29"/>
    </row>
    <row r="8" spans="1:17" s="32" customFormat="1" x14ac:dyDescent="0.35">
      <c r="A8" s="32" t="s">
        <v>113</v>
      </c>
      <c r="B8" s="66">
        <v>12397</v>
      </c>
      <c r="C8" s="82">
        <v>5438</v>
      </c>
      <c r="D8" s="83">
        <v>658</v>
      </c>
      <c r="E8" s="66">
        <v>731</v>
      </c>
      <c r="F8" s="66">
        <v>770</v>
      </c>
      <c r="G8" s="66">
        <v>370</v>
      </c>
      <c r="H8" s="66">
        <v>1257</v>
      </c>
      <c r="I8" s="66">
        <v>845</v>
      </c>
      <c r="J8" s="66">
        <v>732</v>
      </c>
      <c r="K8" s="66">
        <v>534</v>
      </c>
      <c r="L8" s="66">
        <v>559</v>
      </c>
      <c r="M8" s="86">
        <v>1030</v>
      </c>
      <c r="N8" s="66">
        <v>241</v>
      </c>
      <c r="O8" s="66">
        <v>580</v>
      </c>
      <c r="P8" s="66">
        <v>312</v>
      </c>
      <c r="Q8" s="66">
        <v>285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167</v>
      </c>
      <c r="C10" t="s">
        <v>598</v>
      </c>
      <c r="D10" t="s">
        <v>238</v>
      </c>
      <c r="E10" t="s">
        <v>271</v>
      </c>
      <c r="F10" t="s">
        <v>303</v>
      </c>
      <c r="G10" t="s">
        <v>330</v>
      </c>
      <c r="H10" t="s">
        <v>1027</v>
      </c>
      <c r="I10" t="s">
        <v>375</v>
      </c>
      <c r="J10" t="s">
        <v>171</v>
      </c>
      <c r="K10" t="s">
        <v>171</v>
      </c>
      <c r="L10" t="s">
        <v>462</v>
      </c>
      <c r="M10" t="s">
        <v>487</v>
      </c>
      <c r="N10" t="s">
        <v>171</v>
      </c>
      <c r="O10" t="s">
        <v>517</v>
      </c>
      <c r="P10" t="s">
        <v>543</v>
      </c>
      <c r="Q10" t="s">
        <v>571</v>
      </c>
    </row>
    <row r="11" spans="1:17" x14ac:dyDescent="0.35">
      <c r="A11" t="s">
        <v>3</v>
      </c>
      <c r="B11" t="s">
        <v>168</v>
      </c>
      <c r="C11" t="s">
        <v>171</v>
      </c>
      <c r="D11" t="s">
        <v>171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169</v>
      </c>
      <c r="C12" t="s">
        <v>599</v>
      </c>
      <c r="D12" t="s">
        <v>175</v>
      </c>
      <c r="E12" t="s">
        <v>172</v>
      </c>
      <c r="F12" t="s">
        <v>211</v>
      </c>
      <c r="G12" t="s">
        <v>211</v>
      </c>
      <c r="H12" t="s">
        <v>219</v>
      </c>
      <c r="I12" t="s">
        <v>171</v>
      </c>
      <c r="J12" t="s">
        <v>171</v>
      </c>
      <c r="K12" t="s">
        <v>171</v>
      </c>
      <c r="L12" t="s">
        <v>171</v>
      </c>
      <c r="M12" t="s">
        <v>182</v>
      </c>
      <c r="N12" t="s">
        <v>171</v>
      </c>
      <c r="O12" t="s">
        <v>171</v>
      </c>
      <c r="P12" t="s">
        <v>171</v>
      </c>
      <c r="Q12" t="s">
        <v>171</v>
      </c>
    </row>
    <row r="13" spans="1:17" x14ac:dyDescent="0.35">
      <c r="A13" t="s">
        <v>5</v>
      </c>
      <c r="B13" t="s">
        <v>170</v>
      </c>
      <c r="C13" t="s">
        <v>600</v>
      </c>
      <c r="D13" t="s">
        <v>171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211</v>
      </c>
      <c r="Q13" t="s">
        <v>171</v>
      </c>
    </row>
    <row r="14" spans="1:17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172</v>
      </c>
      <c r="C15" t="s">
        <v>171</v>
      </c>
      <c r="D15" t="s">
        <v>171</v>
      </c>
      <c r="E15" t="s">
        <v>171</v>
      </c>
      <c r="F15" t="s">
        <v>171</v>
      </c>
      <c r="G15" t="s">
        <v>171</v>
      </c>
      <c r="H15" t="s">
        <v>182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171</v>
      </c>
      <c r="C16" t="s">
        <v>171</v>
      </c>
      <c r="D16" t="s">
        <v>171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173</v>
      </c>
      <c r="C17" t="s">
        <v>601</v>
      </c>
      <c r="D17" t="s">
        <v>239</v>
      </c>
      <c r="E17" t="s">
        <v>272</v>
      </c>
      <c r="F17" t="s">
        <v>304</v>
      </c>
      <c r="G17" t="s">
        <v>331</v>
      </c>
      <c r="H17" t="s">
        <v>1028</v>
      </c>
      <c r="I17" t="s">
        <v>376</v>
      </c>
      <c r="J17" t="s">
        <v>404</v>
      </c>
      <c r="K17" t="s">
        <v>435</v>
      </c>
      <c r="L17" t="s">
        <v>463</v>
      </c>
      <c r="M17" t="s">
        <v>488</v>
      </c>
      <c r="N17" t="s">
        <v>633</v>
      </c>
      <c r="O17" t="s">
        <v>518</v>
      </c>
      <c r="P17" t="s">
        <v>544</v>
      </c>
      <c r="Q17" t="s">
        <v>572</v>
      </c>
    </row>
    <row r="18" spans="1:17" x14ac:dyDescent="0.35">
      <c r="A18" t="s">
        <v>10</v>
      </c>
      <c r="B18" t="s">
        <v>174</v>
      </c>
      <c r="C18" t="s">
        <v>602</v>
      </c>
      <c r="D18" t="s">
        <v>171</v>
      </c>
      <c r="E18" t="s">
        <v>242</v>
      </c>
      <c r="F18" t="s">
        <v>171</v>
      </c>
      <c r="G18" t="s">
        <v>182</v>
      </c>
      <c r="H18" t="s">
        <v>1029</v>
      </c>
      <c r="I18" t="s">
        <v>171</v>
      </c>
      <c r="J18" t="s">
        <v>171</v>
      </c>
      <c r="K18" t="s">
        <v>171</v>
      </c>
      <c r="L18" t="s">
        <v>171</v>
      </c>
      <c r="M18" t="s">
        <v>171</v>
      </c>
      <c r="N18" t="s">
        <v>171</v>
      </c>
      <c r="O18" t="s">
        <v>246</v>
      </c>
      <c r="P18" t="s">
        <v>171</v>
      </c>
      <c r="Q18" t="s">
        <v>171</v>
      </c>
    </row>
    <row r="19" spans="1:17" x14ac:dyDescent="0.35">
      <c r="A19" t="s">
        <v>11</v>
      </c>
      <c r="B19" t="s">
        <v>175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176</v>
      </c>
      <c r="C20" t="s">
        <v>603</v>
      </c>
      <c r="D20" t="s">
        <v>171</v>
      </c>
      <c r="E20" t="s">
        <v>171</v>
      </c>
      <c r="F20" t="s">
        <v>171</v>
      </c>
      <c r="G20" t="s">
        <v>171</v>
      </c>
      <c r="H20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171</v>
      </c>
      <c r="Q20" t="s">
        <v>171</v>
      </c>
    </row>
    <row r="21" spans="1:17" x14ac:dyDescent="0.35">
      <c r="A21" t="s">
        <v>13</v>
      </c>
      <c r="B21" t="s">
        <v>177</v>
      </c>
      <c r="C21" t="s">
        <v>604</v>
      </c>
      <c r="D21" t="s">
        <v>171</v>
      </c>
      <c r="E21" t="s">
        <v>171</v>
      </c>
      <c r="F21" t="s">
        <v>171</v>
      </c>
      <c r="G21" t="s">
        <v>171</v>
      </c>
      <c r="H21" t="s">
        <v>1030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178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179</v>
      </c>
      <c r="C23" t="s">
        <v>605</v>
      </c>
      <c r="D23" t="s">
        <v>240</v>
      </c>
      <c r="E23" t="s">
        <v>273</v>
      </c>
      <c r="F23" t="s">
        <v>305</v>
      </c>
      <c r="G23" t="s">
        <v>332</v>
      </c>
      <c r="H23" t="s">
        <v>1031</v>
      </c>
      <c r="I23" t="s">
        <v>377</v>
      </c>
      <c r="J23" t="s">
        <v>405</v>
      </c>
      <c r="K23" t="s">
        <v>436</v>
      </c>
      <c r="L23" t="s">
        <v>464</v>
      </c>
      <c r="M23" t="s">
        <v>489</v>
      </c>
      <c r="N23" t="s">
        <v>634</v>
      </c>
      <c r="O23" t="s">
        <v>519</v>
      </c>
      <c r="P23" t="s">
        <v>545</v>
      </c>
      <c r="Q23" t="s">
        <v>573</v>
      </c>
    </row>
    <row r="24" spans="1:17" x14ac:dyDescent="0.35">
      <c r="A24" t="s">
        <v>16</v>
      </c>
      <c r="B24" t="s">
        <v>180</v>
      </c>
      <c r="C24" t="s">
        <v>322</v>
      </c>
      <c r="D24" t="s">
        <v>241</v>
      </c>
      <c r="E24" t="s">
        <v>274</v>
      </c>
      <c r="F24" t="s">
        <v>303</v>
      </c>
      <c r="G24" t="s">
        <v>333</v>
      </c>
      <c r="H24" t="s">
        <v>1032</v>
      </c>
      <c r="I24" t="s">
        <v>378</v>
      </c>
      <c r="J24" t="s">
        <v>406</v>
      </c>
      <c r="K24" t="s">
        <v>437</v>
      </c>
      <c r="L24" t="s">
        <v>465</v>
      </c>
      <c r="M24" t="s">
        <v>228</v>
      </c>
      <c r="N24" t="s">
        <v>635</v>
      </c>
      <c r="O24" t="s">
        <v>520</v>
      </c>
      <c r="P24" t="s">
        <v>546</v>
      </c>
      <c r="Q24" t="s">
        <v>574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171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171</v>
      </c>
      <c r="C29" t="s">
        <v>606</v>
      </c>
      <c r="D29" t="s">
        <v>171</v>
      </c>
      <c r="E29" t="s">
        <v>171</v>
      </c>
      <c r="F29" t="s">
        <v>171</v>
      </c>
      <c r="G29" t="s">
        <v>171</v>
      </c>
      <c r="H29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171</v>
      </c>
      <c r="C30" t="s">
        <v>171</v>
      </c>
      <c r="D30" t="s">
        <v>171</v>
      </c>
      <c r="E30" t="s">
        <v>171</v>
      </c>
      <c r="F30" t="s">
        <v>171</v>
      </c>
      <c r="G30" t="s">
        <v>171</v>
      </c>
      <c r="H30" t="s">
        <v>1033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171</v>
      </c>
      <c r="C31" t="s">
        <v>171</v>
      </c>
      <c r="D31" t="s">
        <v>171</v>
      </c>
      <c r="E31" t="s">
        <v>171</v>
      </c>
      <c r="F31" t="s">
        <v>171</v>
      </c>
      <c r="G31" t="s">
        <v>171</v>
      </c>
      <c r="H31" t="s">
        <v>170</v>
      </c>
      <c r="I31" t="s">
        <v>171</v>
      </c>
      <c r="J31" t="s">
        <v>171</v>
      </c>
      <c r="K31" t="s">
        <v>171</v>
      </c>
      <c r="L31" t="s">
        <v>171</v>
      </c>
      <c r="M31" t="s">
        <v>171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182</v>
      </c>
      <c r="C32" t="s">
        <v>246</v>
      </c>
      <c r="D32" t="s">
        <v>242</v>
      </c>
      <c r="E32" t="s">
        <v>172</v>
      </c>
      <c r="F32" t="s">
        <v>171</v>
      </c>
      <c r="G32" t="s">
        <v>171</v>
      </c>
      <c r="H32" t="s">
        <v>396</v>
      </c>
      <c r="I32" t="s">
        <v>171</v>
      </c>
      <c r="J32" t="s">
        <v>407</v>
      </c>
      <c r="K32" t="s">
        <v>438</v>
      </c>
      <c r="L32" t="s">
        <v>171</v>
      </c>
      <c r="M32" t="s">
        <v>171</v>
      </c>
      <c r="N32" t="s">
        <v>171</v>
      </c>
      <c r="O32" t="s">
        <v>171</v>
      </c>
      <c r="P32" t="s">
        <v>171</v>
      </c>
      <c r="Q32" t="s">
        <v>171</v>
      </c>
    </row>
    <row r="33" spans="1:17" x14ac:dyDescent="0.35">
      <c r="A33" t="s">
        <v>25</v>
      </c>
      <c r="B33" t="s">
        <v>183</v>
      </c>
      <c r="C33" t="s">
        <v>607</v>
      </c>
      <c r="D33" t="s">
        <v>171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184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185</v>
      </c>
      <c r="C36" t="s">
        <v>608</v>
      </c>
      <c r="D36" t="s">
        <v>243</v>
      </c>
      <c r="E36" t="s">
        <v>275</v>
      </c>
      <c r="F36" t="s">
        <v>306</v>
      </c>
      <c r="G36" t="s">
        <v>334</v>
      </c>
      <c r="H36" t="s">
        <v>1034</v>
      </c>
      <c r="I36" t="s">
        <v>379</v>
      </c>
      <c r="J36" t="s">
        <v>408</v>
      </c>
      <c r="K36" t="s">
        <v>439</v>
      </c>
      <c r="L36" t="s">
        <v>466</v>
      </c>
      <c r="M36" t="s">
        <v>490</v>
      </c>
      <c r="N36" t="s">
        <v>636</v>
      </c>
      <c r="O36" t="s">
        <v>521</v>
      </c>
      <c r="P36" t="s">
        <v>547</v>
      </c>
      <c r="Q36" t="s">
        <v>575</v>
      </c>
    </row>
    <row r="37" spans="1:17" x14ac:dyDescent="0.35">
      <c r="A37" s="1" t="s">
        <v>29</v>
      </c>
      <c r="B37" t="s">
        <v>186</v>
      </c>
      <c r="C37" t="s">
        <v>609</v>
      </c>
      <c r="D37" t="s">
        <v>244</v>
      </c>
      <c r="E37" t="s">
        <v>276</v>
      </c>
      <c r="F37" t="s">
        <v>307</v>
      </c>
      <c r="G37" t="s">
        <v>335</v>
      </c>
      <c r="H37" t="s">
        <v>1035</v>
      </c>
      <c r="I37" t="s">
        <v>380</v>
      </c>
      <c r="J37" t="s">
        <v>409</v>
      </c>
      <c r="K37" t="s">
        <v>440</v>
      </c>
      <c r="L37" t="s">
        <v>467</v>
      </c>
      <c r="M37" t="s">
        <v>491</v>
      </c>
      <c r="N37" t="s">
        <v>637</v>
      </c>
      <c r="O37" t="s">
        <v>522</v>
      </c>
      <c r="P37" t="s">
        <v>548</v>
      </c>
      <c r="Q37" t="s">
        <v>576</v>
      </c>
    </row>
    <row r="38" spans="1:17" x14ac:dyDescent="0.35">
      <c r="A38" t="s">
        <v>30</v>
      </c>
      <c r="B38" t="s">
        <v>187</v>
      </c>
      <c r="C38" t="s">
        <v>610</v>
      </c>
      <c r="D38" t="s">
        <v>245</v>
      </c>
      <c r="E38" t="s">
        <v>277</v>
      </c>
      <c r="F38" t="s">
        <v>308</v>
      </c>
      <c r="G38" t="s">
        <v>336</v>
      </c>
      <c r="H38" t="s">
        <v>1036</v>
      </c>
      <c r="I38" t="s">
        <v>381</v>
      </c>
      <c r="J38" t="s">
        <v>410</v>
      </c>
      <c r="K38" t="s">
        <v>436</v>
      </c>
      <c r="L38" t="s">
        <v>246</v>
      </c>
      <c r="M38" t="s">
        <v>492</v>
      </c>
      <c r="N38" t="s">
        <v>638</v>
      </c>
      <c r="O38" t="s">
        <v>523</v>
      </c>
      <c r="P38" t="s">
        <v>549</v>
      </c>
      <c r="Q38" t="s">
        <v>577</v>
      </c>
    </row>
    <row r="39" spans="1:17" x14ac:dyDescent="0.35">
      <c r="A39" t="s">
        <v>31</v>
      </c>
      <c r="B39" t="s">
        <v>188</v>
      </c>
      <c r="C39" t="s">
        <v>611</v>
      </c>
      <c r="D39" t="s">
        <v>246</v>
      </c>
      <c r="E39" t="s">
        <v>278</v>
      </c>
      <c r="F39" t="s">
        <v>278</v>
      </c>
      <c r="G39" t="s">
        <v>337</v>
      </c>
      <c r="H39" t="s">
        <v>1037</v>
      </c>
      <c r="I39" t="s">
        <v>382</v>
      </c>
      <c r="J39" t="s">
        <v>171</v>
      </c>
      <c r="K39" t="s">
        <v>171</v>
      </c>
      <c r="L39" t="s">
        <v>171</v>
      </c>
      <c r="M39" t="s">
        <v>493</v>
      </c>
      <c r="N39" t="s">
        <v>171</v>
      </c>
      <c r="O39" t="s">
        <v>261</v>
      </c>
      <c r="P39" t="s">
        <v>550</v>
      </c>
      <c r="Q39" t="s">
        <v>550</v>
      </c>
    </row>
    <row r="40" spans="1:17" x14ac:dyDescent="0.35">
      <c r="A40" s="1" t="s">
        <v>32</v>
      </c>
      <c r="B40" t="s">
        <v>189</v>
      </c>
      <c r="C40" t="s">
        <v>612</v>
      </c>
      <c r="D40" t="s">
        <v>247</v>
      </c>
      <c r="E40" t="s">
        <v>279</v>
      </c>
      <c r="F40" t="s">
        <v>309</v>
      </c>
      <c r="G40" t="s">
        <v>338</v>
      </c>
      <c r="H40" t="s">
        <v>1038</v>
      </c>
      <c r="I40" t="s">
        <v>383</v>
      </c>
      <c r="J40" t="s">
        <v>411</v>
      </c>
      <c r="K40" t="s">
        <v>441</v>
      </c>
      <c r="L40" t="s">
        <v>468</v>
      </c>
      <c r="M40" t="s">
        <v>494</v>
      </c>
      <c r="N40" t="s">
        <v>639</v>
      </c>
      <c r="O40" t="s">
        <v>524</v>
      </c>
      <c r="P40" t="s">
        <v>551</v>
      </c>
      <c r="Q40" t="s">
        <v>578</v>
      </c>
    </row>
    <row r="41" spans="1:17" x14ac:dyDescent="0.35">
      <c r="A41" s="1" t="s">
        <v>33</v>
      </c>
      <c r="B41" t="s">
        <v>190</v>
      </c>
      <c r="C41" t="s">
        <v>374</v>
      </c>
      <c r="D41" t="s">
        <v>237</v>
      </c>
      <c r="E41" t="s">
        <v>280</v>
      </c>
      <c r="F41" t="s">
        <v>237</v>
      </c>
      <c r="G41" t="s">
        <v>237</v>
      </c>
      <c r="H41" t="s">
        <v>364</v>
      </c>
      <c r="I41" t="s">
        <v>237</v>
      </c>
      <c r="J41" t="s">
        <v>364</v>
      </c>
      <c r="K41" t="s">
        <v>237</v>
      </c>
      <c r="L41" t="s">
        <v>237</v>
      </c>
      <c r="M41" t="s">
        <v>237</v>
      </c>
      <c r="N41" t="s">
        <v>237</v>
      </c>
      <c r="O41" t="s">
        <v>364</v>
      </c>
      <c r="P41" t="s">
        <v>171</v>
      </c>
      <c r="Q41" t="s">
        <v>364</v>
      </c>
    </row>
    <row r="42" spans="1:17" x14ac:dyDescent="0.35">
      <c r="A42" s="1" t="s">
        <v>34</v>
      </c>
      <c r="B42" t="s">
        <v>191</v>
      </c>
      <c r="C42" t="s">
        <v>469</v>
      </c>
      <c r="D42" t="s">
        <v>248</v>
      </c>
      <c r="E42" t="s">
        <v>281</v>
      </c>
      <c r="F42" t="s">
        <v>310</v>
      </c>
      <c r="G42" t="s">
        <v>339</v>
      </c>
      <c r="H42" t="s">
        <v>640</v>
      </c>
      <c r="I42" t="s">
        <v>384</v>
      </c>
      <c r="J42" t="s">
        <v>365</v>
      </c>
      <c r="K42" t="s">
        <v>442</v>
      </c>
      <c r="L42" t="s">
        <v>384</v>
      </c>
      <c r="M42" t="s">
        <v>495</v>
      </c>
      <c r="N42" t="s">
        <v>640</v>
      </c>
      <c r="O42" t="s">
        <v>525</v>
      </c>
      <c r="P42" t="s">
        <v>385</v>
      </c>
      <c r="Q42" t="s">
        <v>339</v>
      </c>
    </row>
    <row r="43" spans="1:17" x14ac:dyDescent="0.35">
      <c r="A43" t="s">
        <v>35</v>
      </c>
      <c r="B43" t="s">
        <v>192</v>
      </c>
      <c r="C43" t="s">
        <v>232</v>
      </c>
      <c r="D43" t="s">
        <v>249</v>
      </c>
      <c r="E43" t="s">
        <v>282</v>
      </c>
      <c r="F43" t="s">
        <v>311</v>
      </c>
      <c r="G43" t="s">
        <v>340</v>
      </c>
      <c r="H43" t="s">
        <v>1039</v>
      </c>
      <c r="I43" t="s">
        <v>385</v>
      </c>
      <c r="J43" t="s">
        <v>249</v>
      </c>
      <c r="K43" t="s">
        <v>443</v>
      </c>
      <c r="L43" t="s">
        <v>469</v>
      </c>
      <c r="M43" t="s">
        <v>496</v>
      </c>
      <c r="N43" t="s">
        <v>340</v>
      </c>
      <c r="O43" t="s">
        <v>496</v>
      </c>
      <c r="P43" t="s">
        <v>340</v>
      </c>
      <c r="Q43" t="s">
        <v>340</v>
      </c>
    </row>
    <row r="44" spans="1:17" x14ac:dyDescent="0.35">
      <c r="A44" t="s">
        <v>36</v>
      </c>
      <c r="B44" t="s">
        <v>193</v>
      </c>
      <c r="C44" t="s">
        <v>613</v>
      </c>
      <c r="D44" t="s">
        <v>250</v>
      </c>
      <c r="E44" t="s">
        <v>283</v>
      </c>
      <c r="F44" t="s">
        <v>296</v>
      </c>
      <c r="G44" t="s">
        <v>341</v>
      </c>
      <c r="H44" t="s">
        <v>790</v>
      </c>
      <c r="I44" t="s">
        <v>293</v>
      </c>
      <c r="J44" t="s">
        <v>412</v>
      </c>
      <c r="K44" t="s">
        <v>444</v>
      </c>
      <c r="L44" t="s">
        <v>470</v>
      </c>
      <c r="M44" t="s">
        <v>497</v>
      </c>
      <c r="N44" t="s">
        <v>579</v>
      </c>
      <c r="O44" t="s">
        <v>526</v>
      </c>
      <c r="P44" t="s">
        <v>444</v>
      </c>
      <c r="Q44" t="s">
        <v>579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596</v>
      </c>
      <c r="C46" t="s">
        <v>614</v>
      </c>
      <c r="D46" t="s">
        <v>251</v>
      </c>
      <c r="E46" t="s">
        <v>284</v>
      </c>
      <c r="F46" t="s">
        <v>312</v>
      </c>
      <c r="G46" t="s">
        <v>342</v>
      </c>
      <c r="H46" t="s">
        <v>1040</v>
      </c>
      <c r="I46" t="s">
        <v>386</v>
      </c>
      <c r="J46" t="s">
        <v>413</v>
      </c>
      <c r="K46" t="s">
        <v>445</v>
      </c>
      <c r="L46" t="s">
        <v>471</v>
      </c>
      <c r="M46" t="s">
        <v>498</v>
      </c>
      <c r="N46" t="s">
        <v>284</v>
      </c>
      <c r="O46" t="s">
        <v>527</v>
      </c>
      <c r="P46" t="s">
        <v>552</v>
      </c>
      <c r="Q46" t="s">
        <v>580</v>
      </c>
    </row>
    <row r="47" spans="1:17" x14ac:dyDescent="0.35">
      <c r="A47" s="1" t="s">
        <v>39</v>
      </c>
      <c r="B47" t="s">
        <v>597</v>
      </c>
      <c r="C47" t="s">
        <v>615</v>
      </c>
      <c r="D47" t="s">
        <v>252</v>
      </c>
      <c r="E47" t="s">
        <v>285</v>
      </c>
      <c r="F47" t="s">
        <v>313</v>
      </c>
      <c r="G47" t="s">
        <v>343</v>
      </c>
      <c r="H47" t="s">
        <v>1041</v>
      </c>
      <c r="I47" t="s">
        <v>387</v>
      </c>
      <c r="J47" t="s">
        <v>414</v>
      </c>
      <c r="K47" t="s">
        <v>204</v>
      </c>
      <c r="L47" t="s">
        <v>205</v>
      </c>
      <c r="M47" t="s">
        <v>499</v>
      </c>
      <c r="N47" t="s">
        <v>641</v>
      </c>
      <c r="O47" t="s">
        <v>528</v>
      </c>
      <c r="P47" t="s">
        <v>553</v>
      </c>
      <c r="Q47" t="s">
        <v>581</v>
      </c>
    </row>
    <row r="48" spans="1:17" x14ac:dyDescent="0.35">
      <c r="A48" t="s">
        <v>40</v>
      </c>
      <c r="B48" t="s">
        <v>194</v>
      </c>
      <c r="C48" t="s">
        <v>616</v>
      </c>
      <c r="D48" t="s">
        <v>253</v>
      </c>
      <c r="E48" t="s">
        <v>286</v>
      </c>
      <c r="F48" t="s">
        <v>314</v>
      </c>
      <c r="G48" t="s">
        <v>344</v>
      </c>
      <c r="H48" t="s">
        <v>582</v>
      </c>
      <c r="I48" t="s">
        <v>388</v>
      </c>
      <c r="J48" t="s">
        <v>388</v>
      </c>
      <c r="K48" t="s">
        <v>446</v>
      </c>
      <c r="L48" t="s">
        <v>366</v>
      </c>
      <c r="M48" t="s">
        <v>500</v>
      </c>
      <c r="N48" t="s">
        <v>642</v>
      </c>
      <c r="O48" t="s">
        <v>529</v>
      </c>
      <c r="P48" t="s">
        <v>554</v>
      </c>
      <c r="Q48" t="s">
        <v>582</v>
      </c>
    </row>
    <row r="49" spans="1:17" x14ac:dyDescent="0.35">
      <c r="A49" t="s">
        <v>41</v>
      </c>
      <c r="B49" t="s">
        <v>195</v>
      </c>
      <c r="C49" t="s">
        <v>617</v>
      </c>
      <c r="D49" t="s">
        <v>254</v>
      </c>
      <c r="E49" t="s">
        <v>287</v>
      </c>
      <c r="F49" t="s">
        <v>315</v>
      </c>
      <c r="G49" t="s">
        <v>345</v>
      </c>
      <c r="H49" t="s">
        <v>1042</v>
      </c>
      <c r="I49" t="s">
        <v>389</v>
      </c>
      <c r="J49" t="s">
        <v>415</v>
      </c>
      <c r="K49" t="s">
        <v>447</v>
      </c>
      <c r="L49" t="s">
        <v>472</v>
      </c>
      <c r="M49" t="s">
        <v>501</v>
      </c>
      <c r="N49" t="s">
        <v>643</v>
      </c>
      <c r="O49" t="s">
        <v>530</v>
      </c>
      <c r="P49" t="s">
        <v>555</v>
      </c>
      <c r="Q49" t="s">
        <v>583</v>
      </c>
    </row>
    <row r="50" spans="1:17" x14ac:dyDescent="0.35">
      <c r="A50" t="s">
        <v>42</v>
      </c>
      <c r="B50" t="s">
        <v>196</v>
      </c>
      <c r="C50" t="s">
        <v>618</v>
      </c>
      <c r="D50" t="s">
        <v>171</v>
      </c>
      <c r="E50" t="s">
        <v>288</v>
      </c>
      <c r="F50" t="s">
        <v>171</v>
      </c>
      <c r="G50" t="s">
        <v>171</v>
      </c>
      <c r="H50" t="s">
        <v>509</v>
      </c>
      <c r="I50" t="s">
        <v>171</v>
      </c>
      <c r="J50" t="s">
        <v>171</v>
      </c>
      <c r="K50" t="s">
        <v>171</v>
      </c>
      <c r="L50" t="s">
        <v>171</v>
      </c>
      <c r="M50" t="s">
        <v>171</v>
      </c>
      <c r="N50" t="s">
        <v>171</v>
      </c>
      <c r="O50" t="s">
        <v>171</v>
      </c>
      <c r="P50" t="s">
        <v>171</v>
      </c>
      <c r="Q50" t="s">
        <v>171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197</v>
      </c>
      <c r="C52" t="s">
        <v>233</v>
      </c>
      <c r="D52" t="s">
        <v>255</v>
      </c>
      <c r="E52" t="s">
        <v>289</v>
      </c>
      <c r="F52" t="s">
        <v>316</v>
      </c>
      <c r="G52" t="s">
        <v>244</v>
      </c>
      <c r="H52" t="s">
        <v>367</v>
      </c>
      <c r="I52" t="s">
        <v>390</v>
      </c>
      <c r="J52" t="s">
        <v>416</v>
      </c>
      <c r="K52" t="s">
        <v>367</v>
      </c>
      <c r="L52" t="s">
        <v>473</v>
      </c>
      <c r="M52" t="s">
        <v>502</v>
      </c>
      <c r="N52" t="s">
        <v>644</v>
      </c>
      <c r="O52" t="s">
        <v>531</v>
      </c>
      <c r="P52" t="s">
        <v>556</v>
      </c>
      <c r="Q52" t="s">
        <v>584</v>
      </c>
    </row>
    <row r="53" spans="1:17" x14ac:dyDescent="0.35">
      <c r="A53" t="s">
        <v>45</v>
      </c>
      <c r="B53" t="s">
        <v>198</v>
      </c>
      <c r="C53" t="s">
        <v>619</v>
      </c>
      <c r="D53" t="s">
        <v>256</v>
      </c>
      <c r="E53" t="s">
        <v>290</v>
      </c>
      <c r="F53" t="s">
        <v>317</v>
      </c>
      <c r="G53" t="s">
        <v>346</v>
      </c>
      <c r="H53" t="s">
        <v>368</v>
      </c>
      <c r="I53" t="s">
        <v>391</v>
      </c>
      <c r="J53" t="s">
        <v>417</v>
      </c>
      <c r="K53" t="s">
        <v>448</v>
      </c>
      <c r="L53" t="s">
        <v>474</v>
      </c>
      <c r="M53" t="s">
        <v>503</v>
      </c>
      <c r="N53" t="s">
        <v>645</v>
      </c>
      <c r="O53" t="s">
        <v>532</v>
      </c>
      <c r="P53" t="s">
        <v>557</v>
      </c>
      <c r="Q53" t="s">
        <v>585</v>
      </c>
    </row>
    <row r="54" spans="1:17" x14ac:dyDescent="0.35">
      <c r="A54" t="s">
        <v>46</v>
      </c>
      <c r="B54" t="s">
        <v>199</v>
      </c>
      <c r="C54" t="s">
        <v>620</v>
      </c>
      <c r="D54" t="s">
        <v>257</v>
      </c>
      <c r="E54" t="s">
        <v>291</v>
      </c>
      <c r="F54" t="s">
        <v>318</v>
      </c>
      <c r="G54" t="s">
        <v>347</v>
      </c>
      <c r="H54" t="s">
        <v>1043</v>
      </c>
      <c r="I54" t="s">
        <v>392</v>
      </c>
      <c r="J54" t="s">
        <v>418</v>
      </c>
      <c r="K54" t="s">
        <v>449</v>
      </c>
      <c r="L54" t="s">
        <v>475</v>
      </c>
      <c r="M54" t="s">
        <v>504</v>
      </c>
      <c r="N54" t="s">
        <v>646</v>
      </c>
      <c r="O54" t="s">
        <v>533</v>
      </c>
      <c r="P54" t="s">
        <v>558</v>
      </c>
      <c r="Q54" t="s">
        <v>586</v>
      </c>
    </row>
    <row r="55" spans="1:17" x14ac:dyDescent="0.35">
      <c r="A55" t="s">
        <v>47</v>
      </c>
      <c r="B55" t="s">
        <v>200</v>
      </c>
      <c r="C55" t="s">
        <v>621</v>
      </c>
      <c r="D55" t="s">
        <v>258</v>
      </c>
      <c r="E55" t="s">
        <v>292</v>
      </c>
      <c r="F55" t="s">
        <v>319</v>
      </c>
      <c r="G55" t="s">
        <v>348</v>
      </c>
      <c r="H55" t="s">
        <v>1044</v>
      </c>
      <c r="I55" t="s">
        <v>393</v>
      </c>
      <c r="J55" t="s">
        <v>419</v>
      </c>
      <c r="K55" t="s">
        <v>450</v>
      </c>
      <c r="L55" t="s">
        <v>476</v>
      </c>
      <c r="M55" t="s">
        <v>505</v>
      </c>
      <c r="N55" t="s">
        <v>647</v>
      </c>
      <c r="O55" t="s">
        <v>534</v>
      </c>
      <c r="P55" t="s">
        <v>559</v>
      </c>
      <c r="Q55" t="s">
        <v>587</v>
      </c>
    </row>
    <row r="56" spans="1:17" x14ac:dyDescent="0.35">
      <c r="A56" s="2" t="s">
        <v>48</v>
      </c>
      <c r="B56" t="s">
        <v>185</v>
      </c>
      <c r="C56" t="s">
        <v>608</v>
      </c>
      <c r="D56" t="s">
        <v>243</v>
      </c>
      <c r="E56" t="s">
        <v>275</v>
      </c>
      <c r="F56" t="s">
        <v>306</v>
      </c>
      <c r="G56" t="s">
        <v>334</v>
      </c>
      <c r="H56" t="s">
        <v>1034</v>
      </c>
      <c r="I56" t="s">
        <v>379</v>
      </c>
      <c r="J56" t="s">
        <v>408</v>
      </c>
      <c r="K56" t="s">
        <v>439</v>
      </c>
      <c r="L56" t="s">
        <v>466</v>
      </c>
      <c r="M56" t="s">
        <v>490</v>
      </c>
      <c r="N56" t="s">
        <v>636</v>
      </c>
      <c r="O56" t="s">
        <v>521</v>
      </c>
      <c r="P56" t="s">
        <v>547</v>
      </c>
      <c r="Q56" t="s">
        <v>575</v>
      </c>
    </row>
    <row r="57" spans="1:17" x14ac:dyDescent="0.35">
      <c r="A57" t="s">
        <v>49</v>
      </c>
      <c r="B57" t="s">
        <v>201</v>
      </c>
      <c r="C57" t="s">
        <v>234</v>
      </c>
      <c r="D57" t="s">
        <v>259</v>
      </c>
      <c r="E57" t="s">
        <v>293</v>
      </c>
      <c r="F57" t="s">
        <v>205</v>
      </c>
      <c r="G57" t="s">
        <v>349</v>
      </c>
      <c r="H57" t="s">
        <v>369</v>
      </c>
      <c r="I57" t="s">
        <v>394</v>
      </c>
      <c r="J57" t="s">
        <v>420</v>
      </c>
      <c r="K57" t="s">
        <v>451</v>
      </c>
      <c r="L57" t="s">
        <v>477</v>
      </c>
      <c r="M57" t="s">
        <v>506</v>
      </c>
      <c r="N57" t="s">
        <v>648</v>
      </c>
      <c r="O57" t="s">
        <v>535</v>
      </c>
      <c r="P57" t="s">
        <v>478</v>
      </c>
      <c r="Q57" t="s">
        <v>463</v>
      </c>
    </row>
    <row r="58" spans="1:17" x14ac:dyDescent="0.35">
      <c r="A58" t="s">
        <v>50</v>
      </c>
      <c r="B58" t="s">
        <v>202</v>
      </c>
      <c r="C58" t="s">
        <v>597</v>
      </c>
      <c r="D58" t="s">
        <v>260</v>
      </c>
      <c r="E58" t="s">
        <v>218</v>
      </c>
      <c r="F58" t="s">
        <v>320</v>
      </c>
      <c r="G58" t="s">
        <v>350</v>
      </c>
      <c r="H58" t="s">
        <v>370</v>
      </c>
      <c r="I58" t="s">
        <v>395</v>
      </c>
      <c r="J58" t="s">
        <v>421</v>
      </c>
      <c r="K58" t="s">
        <v>452</v>
      </c>
      <c r="L58" t="s">
        <v>363</v>
      </c>
      <c r="M58" t="s">
        <v>507</v>
      </c>
      <c r="N58" t="s">
        <v>649</v>
      </c>
      <c r="O58" t="s">
        <v>322</v>
      </c>
      <c r="P58" t="s">
        <v>421</v>
      </c>
      <c r="Q58" t="s">
        <v>588</v>
      </c>
    </row>
    <row r="59" spans="1:17" x14ac:dyDescent="0.35">
      <c r="A59" t="s">
        <v>51</v>
      </c>
      <c r="B59" t="s">
        <v>203</v>
      </c>
      <c r="C59" t="s">
        <v>622</v>
      </c>
      <c r="D59" t="s">
        <v>261</v>
      </c>
      <c r="E59" t="s">
        <v>294</v>
      </c>
      <c r="F59" t="s">
        <v>321</v>
      </c>
      <c r="G59" t="s">
        <v>351</v>
      </c>
      <c r="H59" t="s">
        <v>371</v>
      </c>
      <c r="I59" t="s">
        <v>278</v>
      </c>
      <c r="J59" t="s">
        <v>422</v>
      </c>
      <c r="K59" t="s">
        <v>453</v>
      </c>
      <c r="L59" t="s">
        <v>478</v>
      </c>
      <c r="M59" t="s">
        <v>508</v>
      </c>
      <c r="N59" t="s">
        <v>650</v>
      </c>
      <c r="O59" t="s">
        <v>536</v>
      </c>
      <c r="P59" t="s">
        <v>560</v>
      </c>
      <c r="Q59" t="s">
        <v>361</v>
      </c>
    </row>
    <row r="60" spans="1:17" x14ac:dyDescent="0.35">
      <c r="A60" t="s">
        <v>52</v>
      </c>
      <c r="B60" t="s">
        <v>204</v>
      </c>
      <c r="C60" t="s">
        <v>623</v>
      </c>
      <c r="D60" t="s">
        <v>262</v>
      </c>
      <c r="E60" t="s">
        <v>295</v>
      </c>
      <c r="F60" t="s">
        <v>322</v>
      </c>
      <c r="G60" t="s">
        <v>352</v>
      </c>
      <c r="H60" t="s">
        <v>1045</v>
      </c>
      <c r="I60" t="s">
        <v>396</v>
      </c>
      <c r="J60" t="s">
        <v>421</v>
      </c>
      <c r="K60" t="s">
        <v>454</v>
      </c>
      <c r="L60" t="s">
        <v>479</v>
      </c>
      <c r="M60" t="s">
        <v>509</v>
      </c>
      <c r="N60" t="s">
        <v>352</v>
      </c>
      <c r="O60" t="s">
        <v>421</v>
      </c>
      <c r="P60" t="s">
        <v>477</v>
      </c>
      <c r="Q60" t="s">
        <v>589</v>
      </c>
    </row>
    <row r="61" spans="1:17" x14ac:dyDescent="0.35">
      <c r="A61" s="1" t="s">
        <v>53</v>
      </c>
      <c r="B61" t="s">
        <v>205</v>
      </c>
      <c r="C61" t="s">
        <v>624</v>
      </c>
      <c r="D61" t="s">
        <v>263</v>
      </c>
      <c r="E61" t="s">
        <v>296</v>
      </c>
      <c r="F61" t="s">
        <v>323</v>
      </c>
      <c r="G61" t="s">
        <v>353</v>
      </c>
      <c r="H61" t="s">
        <v>1046</v>
      </c>
      <c r="I61" t="s">
        <v>397</v>
      </c>
      <c r="J61" t="s">
        <v>423</v>
      </c>
      <c r="K61" t="s">
        <v>455</v>
      </c>
      <c r="L61" t="s">
        <v>263</v>
      </c>
      <c r="M61" t="s">
        <v>510</v>
      </c>
      <c r="N61" t="s">
        <v>651</v>
      </c>
      <c r="O61" t="s">
        <v>321</v>
      </c>
      <c r="P61" t="s">
        <v>561</v>
      </c>
      <c r="Q61" t="s">
        <v>351</v>
      </c>
    </row>
    <row r="62" spans="1:17" x14ac:dyDescent="0.35">
      <c r="A62" t="s">
        <v>54</v>
      </c>
      <c r="B62" t="s">
        <v>206</v>
      </c>
      <c r="C62" t="s">
        <v>235</v>
      </c>
      <c r="D62" t="s">
        <v>264</v>
      </c>
      <c r="E62" t="s">
        <v>297</v>
      </c>
      <c r="F62" t="s">
        <v>324</v>
      </c>
      <c r="G62" t="s">
        <v>354</v>
      </c>
      <c r="H62" t="s">
        <v>372</v>
      </c>
      <c r="I62" t="s">
        <v>398</v>
      </c>
      <c r="J62" t="s">
        <v>424</v>
      </c>
      <c r="K62" t="s">
        <v>456</v>
      </c>
      <c r="L62" t="s">
        <v>480</v>
      </c>
      <c r="M62" t="s">
        <v>511</v>
      </c>
      <c r="N62" t="s">
        <v>652</v>
      </c>
      <c r="O62" t="s">
        <v>537</v>
      </c>
      <c r="P62" t="s">
        <v>562</v>
      </c>
      <c r="Q62" t="s">
        <v>590</v>
      </c>
    </row>
    <row r="63" spans="1:17" x14ac:dyDescent="0.35">
      <c r="A63" t="s">
        <v>55</v>
      </c>
      <c r="B63" t="s">
        <v>207</v>
      </c>
      <c r="C63" t="s">
        <v>625</v>
      </c>
      <c r="D63" t="s">
        <v>265</v>
      </c>
      <c r="E63" t="s">
        <v>298</v>
      </c>
      <c r="F63" t="s">
        <v>325</v>
      </c>
      <c r="G63" t="s">
        <v>355</v>
      </c>
      <c r="H63" t="s">
        <v>373</v>
      </c>
      <c r="I63" t="s">
        <v>399</v>
      </c>
      <c r="J63" t="s">
        <v>425</v>
      </c>
      <c r="K63" t="s">
        <v>457</v>
      </c>
      <c r="L63" t="s">
        <v>481</v>
      </c>
      <c r="M63" t="s">
        <v>512</v>
      </c>
      <c r="N63" t="s">
        <v>653</v>
      </c>
      <c r="O63" t="s">
        <v>538</v>
      </c>
      <c r="P63" t="s">
        <v>563</v>
      </c>
      <c r="Q63" t="s">
        <v>591</v>
      </c>
    </row>
    <row r="64" spans="1:17" x14ac:dyDescent="0.35">
      <c r="A64" t="s">
        <v>56</v>
      </c>
      <c r="B64" t="s">
        <v>208</v>
      </c>
      <c r="C64" t="s">
        <v>626</v>
      </c>
      <c r="D64" t="s">
        <v>266</v>
      </c>
      <c r="E64" t="s">
        <v>299</v>
      </c>
      <c r="F64" t="s">
        <v>326</v>
      </c>
      <c r="G64" t="s">
        <v>356</v>
      </c>
      <c r="H64" t="s">
        <v>1047</v>
      </c>
      <c r="I64" t="s">
        <v>400</v>
      </c>
      <c r="J64" t="s">
        <v>426</v>
      </c>
      <c r="K64" t="s">
        <v>458</v>
      </c>
      <c r="L64" t="s">
        <v>482</v>
      </c>
      <c r="M64" t="s">
        <v>513</v>
      </c>
      <c r="N64" t="s">
        <v>654</v>
      </c>
      <c r="O64" t="s">
        <v>539</v>
      </c>
      <c r="P64" t="s">
        <v>564</v>
      </c>
      <c r="Q64" t="s">
        <v>592</v>
      </c>
    </row>
    <row r="65" spans="1:17" x14ac:dyDescent="0.35">
      <c r="A65" t="s">
        <v>57</v>
      </c>
      <c r="B65" t="s">
        <v>209</v>
      </c>
      <c r="C65" t="s">
        <v>627</v>
      </c>
      <c r="D65" t="s">
        <v>267</v>
      </c>
      <c r="E65" t="s">
        <v>300</v>
      </c>
      <c r="F65" t="s">
        <v>327</v>
      </c>
      <c r="G65" t="s">
        <v>357</v>
      </c>
      <c r="H65" t="s">
        <v>1048</v>
      </c>
      <c r="I65" t="s">
        <v>401</v>
      </c>
      <c r="J65" t="s">
        <v>427</v>
      </c>
      <c r="K65" t="s">
        <v>459</v>
      </c>
      <c r="L65" t="s">
        <v>483</v>
      </c>
      <c r="M65" t="s">
        <v>514</v>
      </c>
      <c r="N65" t="s">
        <v>655</v>
      </c>
      <c r="O65" t="s">
        <v>540</v>
      </c>
      <c r="P65" t="s">
        <v>565</v>
      </c>
      <c r="Q65" t="s">
        <v>593</v>
      </c>
    </row>
    <row r="66" spans="1:17" x14ac:dyDescent="0.35">
      <c r="A66" t="s">
        <v>58</v>
      </c>
      <c r="B66" t="s">
        <v>189</v>
      </c>
      <c r="C66" t="s">
        <v>612</v>
      </c>
      <c r="D66" t="s">
        <v>247</v>
      </c>
      <c r="E66" t="s">
        <v>279</v>
      </c>
      <c r="F66" t="s">
        <v>309</v>
      </c>
      <c r="G66" t="s">
        <v>338</v>
      </c>
      <c r="H66" t="s">
        <v>1038</v>
      </c>
      <c r="I66" t="s">
        <v>383</v>
      </c>
      <c r="J66" t="s">
        <v>411</v>
      </c>
      <c r="K66" t="s">
        <v>441</v>
      </c>
      <c r="L66" t="s">
        <v>468</v>
      </c>
      <c r="M66" t="s">
        <v>494</v>
      </c>
      <c r="N66" t="s">
        <v>639</v>
      </c>
      <c r="O66" t="s">
        <v>524</v>
      </c>
      <c r="P66" t="s">
        <v>551</v>
      </c>
      <c r="Q66" t="s">
        <v>578</v>
      </c>
    </row>
    <row r="67" spans="1:17" x14ac:dyDescent="0.35">
      <c r="A67" t="s">
        <v>59</v>
      </c>
      <c r="B67" t="s">
        <v>210</v>
      </c>
      <c r="C67" t="s">
        <v>219</v>
      </c>
      <c r="D67" t="s">
        <v>171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211</v>
      </c>
      <c r="C68" t="s">
        <v>628</v>
      </c>
      <c r="D68" t="s">
        <v>171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212</v>
      </c>
      <c r="C69" t="s">
        <v>629</v>
      </c>
      <c r="D69" t="s">
        <v>171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213</v>
      </c>
      <c r="C70" t="s">
        <v>438</v>
      </c>
      <c r="D70" t="s">
        <v>171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214</v>
      </c>
      <c r="C71" t="s">
        <v>630</v>
      </c>
      <c r="D71" t="s">
        <v>171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215</v>
      </c>
      <c r="C72" t="s">
        <v>171</v>
      </c>
      <c r="D72" t="s">
        <v>171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216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217</v>
      </c>
      <c r="C74" t="s">
        <v>171</v>
      </c>
      <c r="D74" t="s">
        <v>171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218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171</v>
      </c>
      <c r="D76" t="s">
        <v>171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220</v>
      </c>
      <c r="C78" t="s">
        <v>171</v>
      </c>
      <c r="D78" t="s">
        <v>171</v>
      </c>
      <c r="E78" t="s">
        <v>171</v>
      </c>
      <c r="F78" t="s">
        <v>171</v>
      </c>
      <c r="G78" t="s">
        <v>171</v>
      </c>
      <c r="H78" t="s">
        <v>171</v>
      </c>
      <c r="I78" t="s">
        <v>171</v>
      </c>
      <c r="J78" t="s">
        <v>364</v>
      </c>
      <c r="K78" t="s">
        <v>171</v>
      </c>
      <c r="L78" t="s">
        <v>171</v>
      </c>
      <c r="M78" t="s">
        <v>171</v>
      </c>
      <c r="N78" t="s">
        <v>171</v>
      </c>
      <c r="O78" t="s">
        <v>171</v>
      </c>
      <c r="P78" t="s">
        <v>280</v>
      </c>
      <c r="Q78" t="s">
        <v>171</v>
      </c>
    </row>
    <row r="79" spans="1:17" x14ac:dyDescent="0.35">
      <c r="A79" s="1" t="s">
        <v>71</v>
      </c>
      <c r="B79" t="s">
        <v>221</v>
      </c>
      <c r="C79" t="s">
        <v>236</v>
      </c>
      <c r="D79" t="s">
        <v>236</v>
      </c>
      <c r="E79" t="s">
        <v>236</v>
      </c>
      <c r="F79" t="s">
        <v>236</v>
      </c>
      <c r="G79" t="s">
        <v>236</v>
      </c>
      <c r="H79" t="s">
        <v>236</v>
      </c>
      <c r="I79" t="s">
        <v>236</v>
      </c>
      <c r="J79" t="s">
        <v>428</v>
      </c>
      <c r="K79" t="s">
        <v>236</v>
      </c>
      <c r="L79" t="s">
        <v>236</v>
      </c>
      <c r="M79" t="s">
        <v>236</v>
      </c>
      <c r="N79" t="s">
        <v>236</v>
      </c>
      <c r="O79" t="s">
        <v>236</v>
      </c>
      <c r="P79" t="s">
        <v>566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171</v>
      </c>
      <c r="E80" t="s">
        <v>171</v>
      </c>
      <c r="F80" t="s">
        <v>171</v>
      </c>
      <c r="G80" t="s">
        <v>171</v>
      </c>
      <c r="H80" t="s">
        <v>171</v>
      </c>
      <c r="I80" t="s">
        <v>171</v>
      </c>
      <c r="J80" t="s">
        <v>237</v>
      </c>
      <c r="K80" t="s">
        <v>171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 t="s">
        <v>171</v>
      </c>
    </row>
    <row r="81" spans="1:17" x14ac:dyDescent="0.35">
      <c r="A81" t="s">
        <v>73</v>
      </c>
      <c r="B81" t="s">
        <v>222</v>
      </c>
      <c r="C81" t="s">
        <v>236</v>
      </c>
      <c r="D81" t="s">
        <v>236</v>
      </c>
      <c r="E81" t="s">
        <v>236</v>
      </c>
      <c r="F81" t="s">
        <v>236</v>
      </c>
      <c r="G81" t="s">
        <v>236</v>
      </c>
      <c r="H81" t="s">
        <v>236</v>
      </c>
      <c r="I81" t="s">
        <v>236</v>
      </c>
      <c r="J81" t="s">
        <v>429</v>
      </c>
      <c r="K81" t="s">
        <v>236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223</v>
      </c>
      <c r="C82" t="s">
        <v>237</v>
      </c>
      <c r="D82" t="s">
        <v>268</v>
      </c>
      <c r="E82" t="s">
        <v>230</v>
      </c>
      <c r="F82" t="s">
        <v>268</v>
      </c>
      <c r="G82" t="s">
        <v>358</v>
      </c>
      <c r="H82" t="s">
        <v>374</v>
      </c>
      <c r="I82" t="s">
        <v>223</v>
      </c>
      <c r="J82" t="s">
        <v>430</v>
      </c>
      <c r="K82" t="s">
        <v>358</v>
      </c>
      <c r="L82" t="s">
        <v>484</v>
      </c>
      <c r="M82" t="s">
        <v>223</v>
      </c>
      <c r="N82" t="s">
        <v>230</v>
      </c>
      <c r="O82" t="s">
        <v>358</v>
      </c>
      <c r="P82" t="s">
        <v>374</v>
      </c>
      <c r="Q82" t="s">
        <v>223</v>
      </c>
    </row>
    <row r="83" spans="1:17" x14ac:dyDescent="0.35">
      <c r="A83" s="1" t="s">
        <v>75</v>
      </c>
      <c r="B83" t="s">
        <v>224</v>
      </c>
      <c r="C83" t="s">
        <v>631</v>
      </c>
      <c r="D83" t="s">
        <v>269</v>
      </c>
      <c r="E83" t="s">
        <v>301</v>
      </c>
      <c r="F83" t="s">
        <v>328</v>
      </c>
      <c r="G83" t="s">
        <v>359</v>
      </c>
      <c r="H83" t="s">
        <v>1049</v>
      </c>
      <c r="I83" t="s">
        <v>402</v>
      </c>
      <c r="J83" t="s">
        <v>431</v>
      </c>
      <c r="K83" t="s">
        <v>460</v>
      </c>
      <c r="L83" t="s">
        <v>485</v>
      </c>
      <c r="M83" t="s">
        <v>515</v>
      </c>
      <c r="N83" t="s">
        <v>656</v>
      </c>
      <c r="O83" t="s">
        <v>541</v>
      </c>
      <c r="P83" t="s">
        <v>567</v>
      </c>
      <c r="Q83" t="s">
        <v>594</v>
      </c>
    </row>
    <row r="84" spans="1:17" x14ac:dyDescent="0.35">
      <c r="A84" t="s">
        <v>76</v>
      </c>
      <c r="B84" t="s">
        <v>225</v>
      </c>
      <c r="C84" t="s">
        <v>171</v>
      </c>
      <c r="D84" t="s">
        <v>171</v>
      </c>
      <c r="E84" t="s">
        <v>171</v>
      </c>
      <c r="F84" t="s">
        <v>171</v>
      </c>
      <c r="G84" t="s">
        <v>171</v>
      </c>
      <c r="H84" t="s">
        <v>171</v>
      </c>
      <c r="I84" t="s">
        <v>171</v>
      </c>
      <c r="J84" t="s">
        <v>432</v>
      </c>
      <c r="K84" t="s">
        <v>171</v>
      </c>
      <c r="L84" t="s">
        <v>171</v>
      </c>
      <c r="M84" t="s">
        <v>171</v>
      </c>
      <c r="N84" t="s">
        <v>171</v>
      </c>
      <c r="O84" t="s">
        <v>171</v>
      </c>
      <c r="P84" t="s">
        <v>568</v>
      </c>
      <c r="Q84" t="s">
        <v>171</v>
      </c>
    </row>
    <row r="85" spans="1:17" x14ac:dyDescent="0.35">
      <c r="A85" s="1" t="s">
        <v>77</v>
      </c>
      <c r="B85" t="s">
        <v>226</v>
      </c>
      <c r="C85" t="s">
        <v>632</v>
      </c>
      <c r="D85" t="s">
        <v>270</v>
      </c>
      <c r="E85" t="s">
        <v>302</v>
      </c>
      <c r="F85" t="s">
        <v>329</v>
      </c>
      <c r="G85" t="s">
        <v>360</v>
      </c>
      <c r="H85" t="s">
        <v>1050</v>
      </c>
      <c r="I85" t="s">
        <v>403</v>
      </c>
      <c r="J85" t="s">
        <v>433</v>
      </c>
      <c r="K85" t="s">
        <v>461</v>
      </c>
      <c r="L85" t="s">
        <v>486</v>
      </c>
      <c r="M85" t="s">
        <v>516</v>
      </c>
      <c r="N85" t="s">
        <v>657</v>
      </c>
      <c r="O85" t="s">
        <v>542</v>
      </c>
      <c r="P85" t="s">
        <v>569</v>
      </c>
      <c r="Q85" t="s">
        <v>595</v>
      </c>
    </row>
    <row r="86" spans="1:17" x14ac:dyDescent="0.35">
      <c r="A86" t="s">
        <v>78</v>
      </c>
      <c r="B86" t="s">
        <v>227</v>
      </c>
      <c r="C86" t="s">
        <v>171</v>
      </c>
      <c r="D86" t="s">
        <v>171</v>
      </c>
      <c r="E86" t="s">
        <v>171</v>
      </c>
      <c r="F86" t="s">
        <v>171</v>
      </c>
      <c r="G86" t="s">
        <v>171</v>
      </c>
      <c r="H86" t="s">
        <v>171</v>
      </c>
      <c r="I86" t="s">
        <v>171</v>
      </c>
      <c r="J86" t="s">
        <v>434</v>
      </c>
      <c r="K86" t="s">
        <v>171</v>
      </c>
      <c r="L86" t="s">
        <v>171</v>
      </c>
      <c r="M86" t="s">
        <v>171</v>
      </c>
      <c r="N86" t="s">
        <v>171</v>
      </c>
      <c r="O86" t="s">
        <v>171</v>
      </c>
      <c r="P86" t="s">
        <v>570</v>
      </c>
      <c r="Q86" t="s">
        <v>171</v>
      </c>
    </row>
    <row r="87" spans="1:17" x14ac:dyDescent="0.35">
      <c r="B87" s="28"/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L9" sqref="L9:L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160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127" t="s">
        <v>86</v>
      </c>
      <c r="I2" s="20" t="s">
        <v>87</v>
      </c>
      <c r="J2" s="20" t="s">
        <v>88</v>
      </c>
      <c r="K2" s="20" t="s">
        <v>89</v>
      </c>
      <c r="L2" s="127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B4">
        <v>3233</v>
      </c>
      <c r="C4" s="19">
        <v>795</v>
      </c>
      <c r="D4" s="19">
        <v>229</v>
      </c>
      <c r="E4" s="20">
        <v>196</v>
      </c>
      <c r="F4" s="20">
        <v>195</v>
      </c>
      <c r="G4" s="20">
        <v>59</v>
      </c>
      <c r="H4" s="20">
        <v>420</v>
      </c>
      <c r="I4" s="20">
        <v>147</v>
      </c>
      <c r="J4" s="20">
        <v>170</v>
      </c>
      <c r="K4" s="20">
        <v>210</v>
      </c>
      <c r="L4" s="20">
        <v>135</v>
      </c>
      <c r="M4" s="20">
        <v>306</v>
      </c>
      <c r="N4" s="20">
        <v>2</v>
      </c>
      <c r="O4" s="20">
        <v>194</v>
      </c>
      <c r="P4" s="20">
        <v>83</v>
      </c>
      <c r="Q4" s="20">
        <v>92</v>
      </c>
    </row>
    <row r="5" spans="1:17" x14ac:dyDescent="0.35">
      <c r="A5" s="16" t="s">
        <v>109</v>
      </c>
      <c r="B5" s="19"/>
      <c r="C5" s="19"/>
      <c r="D5" s="19">
        <v>4</v>
      </c>
      <c r="E5" s="19">
        <v>3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>
        <v>16</v>
      </c>
      <c r="C6" s="19">
        <v>1</v>
      </c>
      <c r="D6" s="20"/>
      <c r="E6" s="20">
        <v>2</v>
      </c>
      <c r="F6" s="20">
        <v>1</v>
      </c>
      <c r="G6" s="19"/>
      <c r="H6" s="20"/>
      <c r="I6" s="20"/>
      <c r="J6" s="20">
        <v>1</v>
      </c>
      <c r="K6" s="20">
        <v>1</v>
      </c>
      <c r="L6" s="20"/>
      <c r="M6" s="20">
        <v>1</v>
      </c>
      <c r="N6" s="19"/>
      <c r="O6" s="20"/>
      <c r="P6" s="20">
        <v>1</v>
      </c>
      <c r="Q6" s="19"/>
    </row>
    <row r="7" spans="1:17" x14ac:dyDescent="0.35">
      <c r="A7" s="16" t="s">
        <v>111</v>
      </c>
      <c r="B7" s="20">
        <v>1</v>
      </c>
      <c r="C7" s="20">
        <v>109</v>
      </c>
      <c r="D7" s="20">
        <v>5</v>
      </c>
      <c r="E7" s="20">
        <v>4</v>
      </c>
      <c r="F7" s="20">
        <v>1</v>
      </c>
      <c r="G7" s="19"/>
      <c r="H7" s="20"/>
      <c r="I7" s="20">
        <v>4</v>
      </c>
      <c r="J7" s="20">
        <v>2</v>
      </c>
      <c r="K7" s="20">
        <v>2</v>
      </c>
      <c r="L7" s="20"/>
      <c r="M7" s="20">
        <v>1</v>
      </c>
      <c r="N7" s="20"/>
      <c r="O7" s="20">
        <v>4</v>
      </c>
      <c r="P7" s="20">
        <v>8</v>
      </c>
      <c r="Q7" s="20"/>
    </row>
    <row r="8" spans="1:17" x14ac:dyDescent="0.35">
      <c r="A8" s="32" t="s">
        <v>113</v>
      </c>
      <c r="B8" s="20">
        <v>16944</v>
      </c>
      <c r="C8" s="20">
        <v>4348</v>
      </c>
      <c r="D8" s="20">
        <v>761</v>
      </c>
      <c r="E8" s="20">
        <v>817</v>
      </c>
      <c r="F8" s="20">
        <v>694</v>
      </c>
      <c r="G8" s="20">
        <v>153</v>
      </c>
      <c r="H8" s="20">
        <v>1441</v>
      </c>
      <c r="I8" s="20">
        <v>578</v>
      </c>
      <c r="J8" s="20">
        <v>607</v>
      </c>
      <c r="K8" s="20">
        <v>820</v>
      </c>
      <c r="L8" s="20">
        <v>388</v>
      </c>
      <c r="M8" s="20">
        <v>864</v>
      </c>
      <c r="N8" s="20">
        <v>9</v>
      </c>
      <c r="O8" s="20">
        <v>713</v>
      </c>
      <c r="P8" s="20">
        <v>422</v>
      </c>
      <c r="Q8" s="20">
        <v>349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3438</v>
      </c>
      <c r="C10" t="s">
        <v>713</v>
      </c>
      <c r="D10" t="s">
        <v>2549</v>
      </c>
      <c r="E10" t="s">
        <v>1760</v>
      </c>
      <c r="F10" t="s">
        <v>286</v>
      </c>
      <c r="G10" t="s">
        <v>171</v>
      </c>
      <c r="H10" t="s">
        <v>2429</v>
      </c>
      <c r="I10" t="s">
        <v>171</v>
      </c>
      <c r="J10" t="s">
        <v>1970</v>
      </c>
      <c r="K10" t="s">
        <v>171</v>
      </c>
      <c r="L10" t="s">
        <v>1661</v>
      </c>
      <c r="M10" t="s">
        <v>570</v>
      </c>
      <c r="N10" t="s">
        <v>171</v>
      </c>
      <c r="O10">
        <v>2.06</v>
      </c>
      <c r="P10" t="s">
        <v>262</v>
      </c>
      <c r="Q10" t="s">
        <v>1301</v>
      </c>
    </row>
    <row r="11" spans="1:17" x14ac:dyDescent="0.35">
      <c r="A11" t="s">
        <v>3</v>
      </c>
      <c r="B11" t="s">
        <v>3439</v>
      </c>
      <c r="C11" t="s">
        <v>171</v>
      </c>
      <c r="D11" t="s">
        <v>171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>
        <v>0</v>
      </c>
      <c r="P11" t="s">
        <v>171</v>
      </c>
      <c r="Q11" t="s">
        <v>171</v>
      </c>
    </row>
    <row r="12" spans="1:17" x14ac:dyDescent="0.35">
      <c r="A12" t="s">
        <v>4</v>
      </c>
      <c r="B12" t="s">
        <v>3297</v>
      </c>
      <c r="C12" t="s">
        <v>1135</v>
      </c>
      <c r="D12" t="s">
        <v>182</v>
      </c>
      <c r="E12" t="s">
        <v>242</v>
      </c>
      <c r="F12" t="s">
        <v>438</v>
      </c>
      <c r="G12" t="s">
        <v>171</v>
      </c>
      <c r="H12" t="s">
        <v>182</v>
      </c>
      <c r="I12" t="s">
        <v>171</v>
      </c>
      <c r="J12" t="s">
        <v>171</v>
      </c>
      <c r="K12" t="s">
        <v>171</v>
      </c>
      <c r="L12" t="s">
        <v>171</v>
      </c>
      <c r="M12" t="s">
        <v>171</v>
      </c>
      <c r="N12" t="s">
        <v>171</v>
      </c>
      <c r="O12">
        <v>28.57</v>
      </c>
      <c r="P12" t="s">
        <v>1029</v>
      </c>
      <c r="Q12" t="s">
        <v>172</v>
      </c>
    </row>
    <row r="13" spans="1:17" x14ac:dyDescent="0.35">
      <c r="A13" t="s">
        <v>5</v>
      </c>
      <c r="B13" t="s">
        <v>3440</v>
      </c>
      <c r="C13" t="s">
        <v>407</v>
      </c>
      <c r="D13" t="s">
        <v>172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>
        <v>0</v>
      </c>
      <c r="P13" t="s">
        <v>171</v>
      </c>
      <c r="Q13" t="s">
        <v>171</v>
      </c>
    </row>
    <row r="14" spans="1:17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>
        <v>0</v>
      </c>
      <c r="P14" t="s">
        <v>171</v>
      </c>
      <c r="Q14" t="s">
        <v>171</v>
      </c>
    </row>
    <row r="15" spans="1:17" x14ac:dyDescent="0.35">
      <c r="A15" t="s">
        <v>7</v>
      </c>
      <c r="B15" t="s">
        <v>382</v>
      </c>
      <c r="C15" t="s">
        <v>172</v>
      </c>
      <c r="D15" t="s">
        <v>171</v>
      </c>
      <c r="E15" t="s">
        <v>171</v>
      </c>
      <c r="F15" t="s">
        <v>171</v>
      </c>
      <c r="G15" t="s">
        <v>171</v>
      </c>
      <c r="H15" t="s">
        <v>171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>
        <v>0</v>
      </c>
      <c r="P15" t="s">
        <v>171</v>
      </c>
      <c r="Q15" t="s">
        <v>171</v>
      </c>
    </row>
    <row r="16" spans="1:17" x14ac:dyDescent="0.35">
      <c r="A16" t="s">
        <v>8</v>
      </c>
      <c r="B16" t="s">
        <v>171</v>
      </c>
      <c r="C16" t="s">
        <v>171</v>
      </c>
      <c r="D16" t="s">
        <v>171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>
        <v>0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1768</v>
      </c>
      <c r="C17" t="s">
        <v>394</v>
      </c>
      <c r="D17" t="s">
        <v>3504</v>
      </c>
      <c r="E17" t="s">
        <v>528</v>
      </c>
      <c r="F17" t="s">
        <v>1233</v>
      </c>
      <c r="G17" t="s">
        <v>3554</v>
      </c>
      <c r="H17" t="s">
        <v>589</v>
      </c>
      <c r="I17" t="s">
        <v>3569</v>
      </c>
      <c r="J17" t="s">
        <v>3587</v>
      </c>
      <c r="K17" t="s">
        <v>250</v>
      </c>
      <c r="L17" t="s">
        <v>3439</v>
      </c>
      <c r="M17" t="s">
        <v>3637</v>
      </c>
      <c r="N17" t="s">
        <v>171</v>
      </c>
      <c r="O17">
        <v>3.61</v>
      </c>
      <c r="P17" t="s">
        <v>3655</v>
      </c>
      <c r="Q17" t="s">
        <v>793</v>
      </c>
    </row>
    <row r="18" spans="1:17" x14ac:dyDescent="0.35">
      <c r="A18" t="s">
        <v>10</v>
      </c>
      <c r="B18" t="s">
        <v>3441</v>
      </c>
      <c r="C18" t="s">
        <v>175</v>
      </c>
      <c r="D18" t="s">
        <v>438</v>
      </c>
      <c r="E18" t="s">
        <v>1234</v>
      </c>
      <c r="F18" t="s">
        <v>171</v>
      </c>
      <c r="G18" t="s">
        <v>171</v>
      </c>
      <c r="H18" t="s">
        <v>171</v>
      </c>
      <c r="I18" t="s">
        <v>171</v>
      </c>
      <c r="J18" t="s">
        <v>242</v>
      </c>
      <c r="K18" t="s">
        <v>171</v>
      </c>
      <c r="L18" t="s">
        <v>171</v>
      </c>
      <c r="M18" t="s">
        <v>171</v>
      </c>
      <c r="N18" t="s">
        <v>171</v>
      </c>
      <c r="O18">
        <v>6.25</v>
      </c>
      <c r="P18" t="s">
        <v>171</v>
      </c>
      <c r="Q18" t="s">
        <v>438</v>
      </c>
    </row>
    <row r="19" spans="1:17" x14ac:dyDescent="0.35">
      <c r="A19" t="s">
        <v>11</v>
      </c>
      <c r="B19" t="s">
        <v>438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>
        <v>0</v>
      </c>
      <c r="P19" t="s">
        <v>171</v>
      </c>
      <c r="Q19" t="s">
        <v>171</v>
      </c>
    </row>
    <row r="20" spans="1:17" x14ac:dyDescent="0.35">
      <c r="A20" t="s">
        <v>12</v>
      </c>
      <c r="B20" t="s">
        <v>3442</v>
      </c>
      <c r="C20" t="s">
        <v>3409</v>
      </c>
      <c r="D20" t="s">
        <v>171</v>
      </c>
      <c r="E20" t="s">
        <v>171</v>
      </c>
      <c r="F20" t="s">
        <v>171</v>
      </c>
      <c r="G20" t="s">
        <v>171</v>
      </c>
      <c r="H20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>
        <v>0</v>
      </c>
      <c r="P20" t="s">
        <v>171</v>
      </c>
      <c r="Q20" t="s">
        <v>171</v>
      </c>
    </row>
    <row r="21" spans="1:17" x14ac:dyDescent="0.35">
      <c r="A21" t="s">
        <v>13</v>
      </c>
      <c r="B21" t="s">
        <v>1391</v>
      </c>
      <c r="C21" t="s">
        <v>1030</v>
      </c>
      <c r="D21" t="s">
        <v>171</v>
      </c>
      <c r="E21" t="s">
        <v>171</v>
      </c>
      <c r="F21" t="s">
        <v>171</v>
      </c>
      <c r="G21" t="s">
        <v>171</v>
      </c>
      <c r="H21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>
        <v>0</v>
      </c>
      <c r="P21" t="s">
        <v>171</v>
      </c>
      <c r="Q21" t="s">
        <v>171</v>
      </c>
    </row>
    <row r="22" spans="1:17" x14ac:dyDescent="0.35">
      <c r="A22" t="s">
        <v>14</v>
      </c>
      <c r="B22" t="s">
        <v>1384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>
        <v>0</v>
      </c>
      <c r="P22" t="s">
        <v>229</v>
      </c>
      <c r="Q22" t="s">
        <v>229</v>
      </c>
    </row>
    <row r="23" spans="1:17" x14ac:dyDescent="0.35">
      <c r="A23" t="s">
        <v>15</v>
      </c>
      <c r="B23" t="s">
        <v>3443</v>
      </c>
      <c r="C23" t="s">
        <v>3341</v>
      </c>
      <c r="D23" t="s">
        <v>2615</v>
      </c>
      <c r="E23" t="s">
        <v>3524</v>
      </c>
      <c r="F23" t="s">
        <v>1026</v>
      </c>
      <c r="G23" t="s">
        <v>1117</v>
      </c>
      <c r="H23" t="s">
        <v>3690</v>
      </c>
      <c r="I23" t="s">
        <v>762</v>
      </c>
      <c r="J23" t="s">
        <v>3588</v>
      </c>
      <c r="K23" t="s">
        <v>3034</v>
      </c>
      <c r="L23" t="s">
        <v>1135</v>
      </c>
      <c r="M23" t="s">
        <v>3638</v>
      </c>
      <c r="N23" t="s">
        <v>171</v>
      </c>
      <c r="O23">
        <v>14.43</v>
      </c>
      <c r="P23" t="s">
        <v>3068</v>
      </c>
      <c r="Q23" t="s">
        <v>3487</v>
      </c>
    </row>
    <row r="24" spans="1:17" x14ac:dyDescent="0.35">
      <c r="A24" t="s">
        <v>16</v>
      </c>
      <c r="B24" t="s">
        <v>478</v>
      </c>
      <c r="C24" t="s">
        <v>1977</v>
      </c>
      <c r="D24" t="s">
        <v>283</v>
      </c>
      <c r="E24" t="s">
        <v>218</v>
      </c>
      <c r="F24" t="s">
        <v>171</v>
      </c>
      <c r="G24" t="s">
        <v>353</v>
      </c>
      <c r="H24" t="s">
        <v>218</v>
      </c>
      <c r="I24" t="s">
        <v>171</v>
      </c>
      <c r="J24" t="s">
        <v>550</v>
      </c>
      <c r="K24" t="s">
        <v>3603</v>
      </c>
      <c r="L24" t="s">
        <v>2394</v>
      </c>
      <c r="M24" t="s">
        <v>263</v>
      </c>
      <c r="N24" t="s">
        <v>171</v>
      </c>
      <c r="O24">
        <v>13.4</v>
      </c>
      <c r="P24" t="s">
        <v>3655</v>
      </c>
      <c r="Q24" t="s">
        <v>3673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171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>
        <v>0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3444</v>
      </c>
      <c r="C29" t="s">
        <v>171</v>
      </c>
      <c r="D29" t="s">
        <v>171</v>
      </c>
      <c r="E29" t="s">
        <v>171</v>
      </c>
      <c r="F29" t="s">
        <v>171</v>
      </c>
      <c r="G29" t="s">
        <v>171</v>
      </c>
      <c r="H29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>
        <v>0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850</v>
      </c>
      <c r="C30" t="s">
        <v>171</v>
      </c>
      <c r="D30" t="s">
        <v>171</v>
      </c>
      <c r="E30" t="s">
        <v>171</v>
      </c>
      <c r="F30" t="s">
        <v>171</v>
      </c>
      <c r="G30" t="s">
        <v>171</v>
      </c>
      <c r="H30" t="s">
        <v>171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>
        <v>0</v>
      </c>
      <c r="P30" t="s">
        <v>171</v>
      </c>
      <c r="Q30" t="s">
        <v>171</v>
      </c>
    </row>
    <row r="31" spans="1:17" x14ac:dyDescent="0.35">
      <c r="A31" t="s">
        <v>23</v>
      </c>
      <c r="B31" t="s">
        <v>2912</v>
      </c>
      <c r="C31" t="s">
        <v>171</v>
      </c>
      <c r="D31" t="s">
        <v>171</v>
      </c>
      <c r="E31" t="s">
        <v>171</v>
      </c>
      <c r="F31" t="s">
        <v>171</v>
      </c>
      <c r="G31" t="s">
        <v>171</v>
      </c>
      <c r="H31" t="s">
        <v>1520</v>
      </c>
      <c r="I31" t="s">
        <v>171</v>
      </c>
      <c r="J31" t="s">
        <v>171</v>
      </c>
      <c r="K31" t="s">
        <v>171</v>
      </c>
      <c r="L31" t="s">
        <v>171</v>
      </c>
      <c r="M31" t="s">
        <v>171</v>
      </c>
      <c r="N31" t="s">
        <v>171</v>
      </c>
      <c r="O31">
        <v>0</v>
      </c>
      <c r="P31" t="s">
        <v>171</v>
      </c>
      <c r="Q31" t="s">
        <v>171</v>
      </c>
    </row>
    <row r="32" spans="1:17" x14ac:dyDescent="0.35">
      <c r="A32" t="s">
        <v>24</v>
      </c>
      <c r="B32" t="s">
        <v>3414</v>
      </c>
      <c r="C32" t="s">
        <v>3474</v>
      </c>
      <c r="D32" t="s">
        <v>171</v>
      </c>
      <c r="E32" t="s">
        <v>246</v>
      </c>
      <c r="F32" t="s">
        <v>171</v>
      </c>
      <c r="G32" t="s">
        <v>171</v>
      </c>
      <c r="H32" t="s">
        <v>246</v>
      </c>
      <c r="I32" t="s">
        <v>171</v>
      </c>
      <c r="J32" t="s">
        <v>171</v>
      </c>
      <c r="K32" t="s">
        <v>171</v>
      </c>
      <c r="L32" t="s">
        <v>171</v>
      </c>
      <c r="M32" t="s">
        <v>171</v>
      </c>
      <c r="N32" t="s">
        <v>171</v>
      </c>
      <c r="O32">
        <v>0</v>
      </c>
      <c r="P32" t="s">
        <v>171</v>
      </c>
      <c r="Q32" t="s">
        <v>171</v>
      </c>
    </row>
    <row r="33" spans="1:17" x14ac:dyDescent="0.35">
      <c r="A33" t="s">
        <v>25</v>
      </c>
      <c r="B33" t="s">
        <v>2859</v>
      </c>
      <c r="C33" t="s">
        <v>2542</v>
      </c>
      <c r="D33" t="s">
        <v>171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>
        <v>0</v>
      </c>
      <c r="P33" t="s">
        <v>171</v>
      </c>
      <c r="Q33" t="s">
        <v>171</v>
      </c>
    </row>
    <row r="34" spans="1:17" x14ac:dyDescent="0.35">
      <c r="A34" t="s">
        <v>26</v>
      </c>
      <c r="B34" t="s">
        <v>171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>
        <v>0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3445</v>
      </c>
      <c r="C36" t="s">
        <v>3475</v>
      </c>
      <c r="D36" t="s">
        <v>3505</v>
      </c>
      <c r="E36" t="s">
        <v>3525</v>
      </c>
      <c r="F36" t="s">
        <v>3539</v>
      </c>
      <c r="G36" t="s">
        <v>3555</v>
      </c>
      <c r="H36" t="s">
        <v>3016</v>
      </c>
      <c r="I36" t="s">
        <v>3570</v>
      </c>
      <c r="J36" t="s">
        <v>3589</v>
      </c>
      <c r="K36" t="s">
        <v>3604</v>
      </c>
      <c r="L36" t="s">
        <v>3623</v>
      </c>
      <c r="M36" t="s">
        <v>3639</v>
      </c>
      <c r="N36" t="s">
        <v>645</v>
      </c>
      <c r="O36">
        <v>0.77829999999999999</v>
      </c>
      <c r="P36" t="s">
        <v>3656</v>
      </c>
      <c r="Q36" t="s">
        <v>3264</v>
      </c>
    </row>
    <row r="37" spans="1:17" x14ac:dyDescent="0.35">
      <c r="A37" s="1" t="s">
        <v>29</v>
      </c>
      <c r="B37" t="s">
        <v>3446</v>
      </c>
      <c r="C37" t="s">
        <v>3476</v>
      </c>
      <c r="D37" t="s">
        <v>847</v>
      </c>
      <c r="E37" t="s">
        <v>2332</v>
      </c>
      <c r="F37" t="s">
        <v>3539</v>
      </c>
      <c r="G37" t="s">
        <v>2943</v>
      </c>
      <c r="H37" t="s">
        <v>3691</v>
      </c>
      <c r="I37" t="s">
        <v>3571</v>
      </c>
      <c r="J37" t="s">
        <v>3590</v>
      </c>
      <c r="K37" t="s">
        <v>3605</v>
      </c>
      <c r="L37" t="s">
        <v>3624</v>
      </c>
      <c r="M37" t="s">
        <v>3640</v>
      </c>
      <c r="N37" t="s">
        <v>645</v>
      </c>
      <c r="O37">
        <v>0.77390000000000003</v>
      </c>
      <c r="P37" t="s">
        <v>3657</v>
      </c>
      <c r="Q37" t="s">
        <v>3674</v>
      </c>
    </row>
    <row r="38" spans="1:17" x14ac:dyDescent="0.35">
      <c r="A38" t="s">
        <v>30</v>
      </c>
      <c r="B38" t="s">
        <v>3447</v>
      </c>
      <c r="C38" t="s">
        <v>3477</v>
      </c>
      <c r="D38" t="s">
        <v>3506</v>
      </c>
      <c r="E38" t="s">
        <v>3526</v>
      </c>
      <c r="F38" t="s">
        <v>3540</v>
      </c>
      <c r="G38" t="s">
        <v>3422</v>
      </c>
      <c r="H38" t="s">
        <v>407</v>
      </c>
      <c r="I38" t="s">
        <v>453</v>
      </c>
      <c r="J38" t="s">
        <v>3591</v>
      </c>
      <c r="K38" t="s">
        <v>3606</v>
      </c>
      <c r="L38" t="s">
        <v>3487</v>
      </c>
      <c r="M38" t="s">
        <v>3641</v>
      </c>
      <c r="N38" t="s">
        <v>171</v>
      </c>
      <c r="O38">
        <v>21.65</v>
      </c>
      <c r="P38" t="s">
        <v>3658</v>
      </c>
      <c r="Q38" t="s">
        <v>2807</v>
      </c>
    </row>
    <row r="39" spans="1:17" x14ac:dyDescent="0.35">
      <c r="A39" t="s">
        <v>31</v>
      </c>
      <c r="B39" t="s">
        <v>3448</v>
      </c>
      <c r="C39" t="s">
        <v>3478</v>
      </c>
      <c r="D39" t="s">
        <v>246</v>
      </c>
      <c r="E39" t="s">
        <v>604</v>
      </c>
      <c r="F39" t="s">
        <v>604</v>
      </c>
      <c r="G39" t="s">
        <v>171</v>
      </c>
      <c r="H39" t="s">
        <v>1135</v>
      </c>
      <c r="I39" t="s">
        <v>171</v>
      </c>
      <c r="J39" t="s">
        <v>1657</v>
      </c>
      <c r="K39" t="s">
        <v>171</v>
      </c>
      <c r="L39" t="s">
        <v>171</v>
      </c>
      <c r="M39" t="s">
        <v>1441</v>
      </c>
      <c r="N39" t="s">
        <v>171</v>
      </c>
      <c r="O39">
        <v>4.76</v>
      </c>
      <c r="P39" t="s">
        <v>682</v>
      </c>
      <c r="Q39" t="s">
        <v>1309</v>
      </c>
    </row>
    <row r="40" spans="1:17" x14ac:dyDescent="0.35">
      <c r="A40" s="1" t="s">
        <v>32</v>
      </c>
      <c r="B40" t="s">
        <v>3449</v>
      </c>
      <c r="C40" t="s">
        <v>3479</v>
      </c>
      <c r="D40" t="s">
        <v>3507</v>
      </c>
      <c r="E40" t="s">
        <v>3527</v>
      </c>
      <c r="F40" t="s">
        <v>3541</v>
      </c>
      <c r="G40" t="s">
        <v>3556</v>
      </c>
      <c r="H40" t="s">
        <v>3692</v>
      </c>
      <c r="I40" t="s">
        <v>3572</v>
      </c>
      <c r="J40" t="s">
        <v>3592</v>
      </c>
      <c r="K40" t="s">
        <v>3607</v>
      </c>
      <c r="L40" t="s">
        <v>3625</v>
      </c>
      <c r="M40" t="s">
        <v>3642</v>
      </c>
      <c r="N40" t="s">
        <v>3653</v>
      </c>
      <c r="O40">
        <v>9692.84</v>
      </c>
      <c r="P40" t="s">
        <v>3659</v>
      </c>
      <c r="Q40" t="s">
        <v>3675</v>
      </c>
    </row>
    <row r="41" spans="1:17" x14ac:dyDescent="0.35">
      <c r="A41" s="1" t="s">
        <v>33</v>
      </c>
      <c r="B41" t="s">
        <v>1510</v>
      </c>
      <c r="C41" t="s">
        <v>374</v>
      </c>
      <c r="D41" t="s">
        <v>171</v>
      </c>
      <c r="E41" t="s">
        <v>237</v>
      </c>
      <c r="F41" t="s">
        <v>364</v>
      </c>
      <c r="G41" t="s">
        <v>171</v>
      </c>
      <c r="H41" t="s">
        <v>237</v>
      </c>
      <c r="I41" t="s">
        <v>237</v>
      </c>
      <c r="J41" t="s">
        <v>237</v>
      </c>
      <c r="K41" t="s">
        <v>237</v>
      </c>
      <c r="L41" t="s">
        <v>171</v>
      </c>
      <c r="M41" t="s">
        <v>237</v>
      </c>
      <c r="N41" t="s">
        <v>171</v>
      </c>
      <c r="O41">
        <v>0.03</v>
      </c>
      <c r="P41" t="s">
        <v>857</v>
      </c>
      <c r="Q41" t="s">
        <v>364</v>
      </c>
    </row>
    <row r="42" spans="1:17" x14ac:dyDescent="0.35">
      <c r="A42" s="1" t="s">
        <v>34</v>
      </c>
      <c r="B42" t="s">
        <v>1154</v>
      </c>
      <c r="C42" t="s">
        <v>249</v>
      </c>
      <c r="D42" t="s">
        <v>1315</v>
      </c>
      <c r="E42" t="s">
        <v>339</v>
      </c>
      <c r="F42" t="s">
        <v>384</v>
      </c>
      <c r="G42" t="s">
        <v>1094</v>
      </c>
      <c r="H42" t="s">
        <v>1315</v>
      </c>
      <c r="I42" t="s">
        <v>462</v>
      </c>
      <c r="J42" t="s">
        <v>385</v>
      </c>
      <c r="K42" t="s">
        <v>1905</v>
      </c>
      <c r="L42" t="s">
        <v>801</v>
      </c>
      <c r="M42" t="s">
        <v>640</v>
      </c>
      <c r="N42" t="s">
        <v>340</v>
      </c>
      <c r="O42">
        <v>0.41</v>
      </c>
      <c r="P42" t="s">
        <v>2407</v>
      </c>
      <c r="Q42" t="s">
        <v>249</v>
      </c>
    </row>
    <row r="43" spans="1:17" x14ac:dyDescent="0.35">
      <c r="A43" t="s">
        <v>35</v>
      </c>
      <c r="B43" t="s">
        <v>1394</v>
      </c>
      <c r="C43" t="s">
        <v>667</v>
      </c>
      <c r="D43" t="s">
        <v>2015</v>
      </c>
      <c r="E43" t="s">
        <v>1905</v>
      </c>
      <c r="F43" t="s">
        <v>1039</v>
      </c>
      <c r="G43" t="s">
        <v>340</v>
      </c>
      <c r="H43" t="s">
        <v>191</v>
      </c>
      <c r="I43" t="s">
        <v>1133</v>
      </c>
      <c r="J43" t="s">
        <v>249</v>
      </c>
      <c r="K43" t="s">
        <v>311</v>
      </c>
      <c r="L43" t="s">
        <v>1193</v>
      </c>
      <c r="M43" t="s">
        <v>1394</v>
      </c>
      <c r="N43" t="s">
        <v>340</v>
      </c>
      <c r="O43">
        <v>0.25</v>
      </c>
      <c r="P43" t="s">
        <v>340</v>
      </c>
      <c r="Q43" t="s">
        <v>339</v>
      </c>
    </row>
    <row r="44" spans="1:17" x14ac:dyDescent="0.35">
      <c r="A44" t="s">
        <v>36</v>
      </c>
      <c r="B44" t="s">
        <v>3450</v>
      </c>
      <c r="C44" t="s">
        <v>493</v>
      </c>
      <c r="D44" t="s">
        <v>497</v>
      </c>
      <c r="E44" t="s">
        <v>412</v>
      </c>
      <c r="F44" t="s">
        <v>343</v>
      </c>
      <c r="G44" t="s">
        <v>1162</v>
      </c>
      <c r="H44" t="s">
        <v>2919</v>
      </c>
      <c r="I44" t="s">
        <v>1734</v>
      </c>
      <c r="J44" t="s">
        <v>762</v>
      </c>
      <c r="K44" t="s">
        <v>2788</v>
      </c>
      <c r="L44" t="s">
        <v>422</v>
      </c>
      <c r="M44" t="s">
        <v>1096</v>
      </c>
      <c r="N44" t="s">
        <v>268</v>
      </c>
      <c r="O44">
        <v>4.8600000000000003</v>
      </c>
      <c r="P44" t="s">
        <v>396</v>
      </c>
      <c r="Q44" t="s">
        <v>1175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3451</v>
      </c>
      <c r="C46" t="s">
        <v>3480</v>
      </c>
      <c r="D46" t="s">
        <v>3508</v>
      </c>
      <c r="E46" t="s">
        <v>3528</v>
      </c>
      <c r="F46" t="s">
        <v>3542</v>
      </c>
      <c r="G46" t="s">
        <v>2169</v>
      </c>
      <c r="H46" t="s">
        <v>3693</v>
      </c>
      <c r="I46" t="s">
        <v>3573</v>
      </c>
      <c r="J46" t="s">
        <v>3593</v>
      </c>
      <c r="K46" t="s">
        <v>3608</v>
      </c>
      <c r="L46" t="s">
        <v>3626</v>
      </c>
      <c r="M46" t="s">
        <v>673</v>
      </c>
      <c r="N46" t="s">
        <v>1125</v>
      </c>
      <c r="O46">
        <v>73.989999999999995</v>
      </c>
      <c r="P46" t="s">
        <v>3660</v>
      </c>
      <c r="Q46" t="s">
        <v>3676</v>
      </c>
    </row>
    <row r="47" spans="1:17" x14ac:dyDescent="0.35">
      <c r="A47" s="1" t="s">
        <v>39</v>
      </c>
      <c r="B47" t="s">
        <v>2207</v>
      </c>
      <c r="C47" t="s">
        <v>3081</v>
      </c>
      <c r="D47" t="s">
        <v>3509</v>
      </c>
      <c r="E47" t="s">
        <v>850</v>
      </c>
      <c r="F47" t="s">
        <v>811</v>
      </c>
      <c r="G47" t="s">
        <v>3108</v>
      </c>
      <c r="H47" t="s">
        <v>1569</v>
      </c>
      <c r="I47" t="s">
        <v>1770</v>
      </c>
      <c r="J47" t="s">
        <v>288</v>
      </c>
      <c r="K47" t="s">
        <v>3609</v>
      </c>
      <c r="L47" t="s">
        <v>1480</v>
      </c>
      <c r="M47" t="s">
        <v>2679</v>
      </c>
      <c r="N47" t="s">
        <v>192</v>
      </c>
      <c r="O47">
        <v>6.23</v>
      </c>
      <c r="P47" t="s">
        <v>2150</v>
      </c>
      <c r="Q47" t="s">
        <v>3677</v>
      </c>
    </row>
    <row r="48" spans="1:17" x14ac:dyDescent="0.35">
      <c r="A48" t="s">
        <v>40</v>
      </c>
      <c r="B48" t="s">
        <v>987</v>
      </c>
      <c r="C48" t="s">
        <v>1632</v>
      </c>
      <c r="D48" t="s">
        <v>1639</v>
      </c>
      <c r="E48" t="s">
        <v>517</v>
      </c>
      <c r="F48" t="s">
        <v>987</v>
      </c>
      <c r="G48" t="s">
        <v>1217</v>
      </c>
      <c r="H48" t="s">
        <v>286</v>
      </c>
      <c r="I48" t="s">
        <v>3109</v>
      </c>
      <c r="J48" t="s">
        <v>582</v>
      </c>
      <c r="K48" t="s">
        <v>194</v>
      </c>
      <c r="L48" t="s">
        <v>1246</v>
      </c>
      <c r="M48" t="s">
        <v>901</v>
      </c>
      <c r="N48" t="s">
        <v>3654</v>
      </c>
      <c r="O48">
        <v>1.04</v>
      </c>
      <c r="P48" t="s">
        <v>2018</v>
      </c>
      <c r="Q48" t="s">
        <v>582</v>
      </c>
    </row>
    <row r="49" spans="1:17" x14ac:dyDescent="0.35">
      <c r="A49" t="s">
        <v>41</v>
      </c>
      <c r="B49" t="s">
        <v>3452</v>
      </c>
      <c r="C49" t="s">
        <v>3481</v>
      </c>
      <c r="D49" t="s">
        <v>3510</v>
      </c>
      <c r="E49" t="s">
        <v>3529</v>
      </c>
      <c r="F49" t="s">
        <v>3543</v>
      </c>
      <c r="G49" t="s">
        <v>3557</v>
      </c>
      <c r="H49" t="s">
        <v>3694</v>
      </c>
      <c r="I49" t="s">
        <v>3574</v>
      </c>
      <c r="J49" t="s">
        <v>980</v>
      </c>
      <c r="K49" t="s">
        <v>3610</v>
      </c>
      <c r="L49" t="s">
        <v>2550</v>
      </c>
      <c r="M49" t="s">
        <v>3643</v>
      </c>
      <c r="N49" t="s">
        <v>171</v>
      </c>
      <c r="O49">
        <v>207.25</v>
      </c>
      <c r="P49" t="s">
        <v>3661</v>
      </c>
      <c r="Q49" t="s">
        <v>3678</v>
      </c>
    </row>
    <row r="50" spans="1:17" x14ac:dyDescent="0.35">
      <c r="A50" t="s">
        <v>42</v>
      </c>
      <c r="B50" t="s">
        <v>3453</v>
      </c>
      <c r="C50" t="s">
        <v>3482</v>
      </c>
      <c r="D50" t="s">
        <v>171</v>
      </c>
      <c r="E50" t="s">
        <v>171</v>
      </c>
      <c r="F50" t="s">
        <v>171</v>
      </c>
      <c r="G50" t="s">
        <v>171</v>
      </c>
      <c r="H50" t="s">
        <v>518</v>
      </c>
      <c r="I50" t="s">
        <v>171</v>
      </c>
      <c r="J50" t="s">
        <v>171</v>
      </c>
      <c r="K50" t="s">
        <v>171</v>
      </c>
      <c r="L50" t="s">
        <v>171</v>
      </c>
      <c r="M50" t="s">
        <v>2890</v>
      </c>
      <c r="N50" t="s">
        <v>171</v>
      </c>
      <c r="O50">
        <v>0</v>
      </c>
      <c r="P50" t="s">
        <v>171</v>
      </c>
      <c r="Q50" t="s">
        <v>171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3454</v>
      </c>
      <c r="C52" t="s">
        <v>3483</v>
      </c>
      <c r="D52" t="s">
        <v>3511</v>
      </c>
      <c r="E52" t="s">
        <v>3530</v>
      </c>
      <c r="F52" t="s">
        <v>3544</v>
      </c>
      <c r="G52" t="s">
        <v>3558</v>
      </c>
      <c r="H52" t="s">
        <v>3695</v>
      </c>
      <c r="I52" t="s">
        <v>3575</v>
      </c>
      <c r="J52" t="s">
        <v>3216</v>
      </c>
      <c r="K52" t="s">
        <v>3611</v>
      </c>
      <c r="L52" t="s">
        <v>3627</v>
      </c>
      <c r="M52" t="s">
        <v>3644</v>
      </c>
      <c r="N52" t="s">
        <v>236</v>
      </c>
      <c r="O52">
        <v>1.1472</v>
      </c>
      <c r="P52" t="s">
        <v>3662</v>
      </c>
      <c r="Q52" t="s">
        <v>3679</v>
      </c>
    </row>
    <row r="53" spans="1:17" x14ac:dyDescent="0.35">
      <c r="A53" t="s">
        <v>45</v>
      </c>
      <c r="B53" t="s">
        <v>3455</v>
      </c>
      <c r="C53" t="s">
        <v>3484</v>
      </c>
      <c r="D53" t="s">
        <v>3512</v>
      </c>
      <c r="E53" t="s">
        <v>888</v>
      </c>
      <c r="F53" t="s">
        <v>3545</v>
      </c>
      <c r="G53" t="s">
        <v>3559</v>
      </c>
      <c r="H53" t="s">
        <v>3696</v>
      </c>
      <c r="I53" t="s">
        <v>3576</v>
      </c>
      <c r="J53" t="s">
        <v>3594</v>
      </c>
      <c r="K53" t="s">
        <v>2567</v>
      </c>
      <c r="L53" t="s">
        <v>3628</v>
      </c>
      <c r="M53" t="s">
        <v>3645</v>
      </c>
      <c r="N53" t="s">
        <v>236</v>
      </c>
      <c r="O53">
        <v>0.68289999999999995</v>
      </c>
      <c r="P53" t="s">
        <v>3663</v>
      </c>
      <c r="Q53" t="s">
        <v>3680</v>
      </c>
    </row>
    <row r="54" spans="1:17" x14ac:dyDescent="0.35">
      <c r="A54" t="s">
        <v>46</v>
      </c>
      <c r="B54" t="s">
        <v>3456</v>
      </c>
      <c r="C54" t="s">
        <v>3485</v>
      </c>
      <c r="D54" t="s">
        <v>3513</v>
      </c>
      <c r="E54" t="s">
        <v>3531</v>
      </c>
      <c r="F54" t="s">
        <v>3546</v>
      </c>
      <c r="G54" t="s">
        <v>3560</v>
      </c>
      <c r="H54" t="s">
        <v>3697</v>
      </c>
      <c r="I54" t="s">
        <v>3577</v>
      </c>
      <c r="J54" t="s">
        <v>3265</v>
      </c>
      <c r="K54" t="s">
        <v>3612</v>
      </c>
      <c r="L54" t="s">
        <v>3629</v>
      </c>
      <c r="M54" t="s">
        <v>3646</v>
      </c>
      <c r="N54" t="s">
        <v>645</v>
      </c>
      <c r="O54">
        <v>0.75670000000000004</v>
      </c>
      <c r="P54" t="s">
        <v>3664</v>
      </c>
      <c r="Q54" t="s">
        <v>3681</v>
      </c>
    </row>
    <row r="55" spans="1:17" x14ac:dyDescent="0.35">
      <c r="A55" t="s">
        <v>47</v>
      </c>
      <c r="B55" t="s">
        <v>3457</v>
      </c>
      <c r="C55" t="s">
        <v>3486</v>
      </c>
      <c r="D55" t="s">
        <v>3514</v>
      </c>
      <c r="E55" t="s">
        <v>3532</v>
      </c>
      <c r="F55" t="s">
        <v>3547</v>
      </c>
      <c r="G55" t="s">
        <v>3561</v>
      </c>
      <c r="H55" t="s">
        <v>3698</v>
      </c>
      <c r="I55" t="s">
        <v>3578</v>
      </c>
      <c r="J55" t="s">
        <v>1974</v>
      </c>
      <c r="K55" t="s">
        <v>3613</v>
      </c>
      <c r="L55" t="s">
        <v>3630</v>
      </c>
      <c r="M55" t="s">
        <v>2339</v>
      </c>
      <c r="N55" t="s">
        <v>236</v>
      </c>
      <c r="O55">
        <v>0.75129999999999997</v>
      </c>
      <c r="P55" t="s">
        <v>3665</v>
      </c>
      <c r="Q55" t="s">
        <v>3682</v>
      </c>
    </row>
    <row r="56" spans="1:17" x14ac:dyDescent="0.35">
      <c r="A56" s="2" t="s">
        <v>48</v>
      </c>
      <c r="B56" t="s">
        <v>3445</v>
      </c>
      <c r="C56" t="s">
        <v>3475</v>
      </c>
      <c r="D56" t="s">
        <v>3505</v>
      </c>
      <c r="E56" t="s">
        <v>3525</v>
      </c>
      <c r="F56" t="s">
        <v>3539</v>
      </c>
      <c r="G56" t="s">
        <v>3555</v>
      </c>
      <c r="H56" t="s">
        <v>3016</v>
      </c>
      <c r="I56" t="s">
        <v>3570</v>
      </c>
      <c r="J56" t="s">
        <v>3589</v>
      </c>
      <c r="K56" t="s">
        <v>3604</v>
      </c>
      <c r="L56" t="s">
        <v>3623</v>
      </c>
      <c r="M56" t="s">
        <v>3639</v>
      </c>
      <c r="N56" t="s">
        <v>645</v>
      </c>
      <c r="O56">
        <v>0.77829999999999999</v>
      </c>
      <c r="P56" t="s">
        <v>3656</v>
      </c>
      <c r="Q56" t="s">
        <v>3264</v>
      </c>
    </row>
    <row r="57" spans="1:17" x14ac:dyDescent="0.35">
      <c r="A57" t="s">
        <v>49</v>
      </c>
      <c r="B57" t="s">
        <v>3458</v>
      </c>
      <c r="C57" t="s">
        <v>3487</v>
      </c>
      <c r="D57" t="s">
        <v>387</v>
      </c>
      <c r="E57" t="s">
        <v>1996</v>
      </c>
      <c r="F57" t="s">
        <v>1028</v>
      </c>
      <c r="G57" t="s">
        <v>598</v>
      </c>
      <c r="H57" t="s">
        <v>1531</v>
      </c>
      <c r="I57" t="s">
        <v>1310</v>
      </c>
      <c r="J57" t="s">
        <v>508</v>
      </c>
      <c r="K57" t="s">
        <v>3428</v>
      </c>
      <c r="L57" t="s">
        <v>649</v>
      </c>
      <c r="M57" t="s">
        <v>421</v>
      </c>
      <c r="N57" t="s">
        <v>171</v>
      </c>
      <c r="O57">
        <v>6.54</v>
      </c>
      <c r="P57" t="s">
        <v>3666</v>
      </c>
      <c r="Q57" t="s">
        <v>507</v>
      </c>
    </row>
    <row r="58" spans="1:17" x14ac:dyDescent="0.35">
      <c r="A58" t="s">
        <v>50</v>
      </c>
      <c r="B58" t="s">
        <v>710</v>
      </c>
      <c r="C58" t="s">
        <v>736</v>
      </c>
      <c r="D58" t="s">
        <v>635</v>
      </c>
      <c r="E58" t="s">
        <v>950</v>
      </c>
      <c r="F58" t="s">
        <v>1027</v>
      </c>
      <c r="G58" t="s">
        <v>340</v>
      </c>
      <c r="H58" t="s">
        <v>452</v>
      </c>
      <c r="I58" t="s">
        <v>293</v>
      </c>
      <c r="J58" t="s">
        <v>649</v>
      </c>
      <c r="K58" t="s">
        <v>942</v>
      </c>
      <c r="L58" t="s">
        <v>350</v>
      </c>
      <c r="M58" t="s">
        <v>1441</v>
      </c>
      <c r="N58" t="s">
        <v>171</v>
      </c>
      <c r="O58">
        <v>3.33</v>
      </c>
      <c r="P58" t="s">
        <v>892</v>
      </c>
      <c r="Q58" t="s">
        <v>322</v>
      </c>
    </row>
    <row r="59" spans="1:17" x14ac:dyDescent="0.35">
      <c r="A59" t="s">
        <v>51</v>
      </c>
      <c r="B59" t="s">
        <v>999</v>
      </c>
      <c r="C59" t="s">
        <v>3488</v>
      </c>
      <c r="D59" t="s">
        <v>263</v>
      </c>
      <c r="E59" t="s">
        <v>3428</v>
      </c>
      <c r="F59" t="s">
        <v>1996</v>
      </c>
      <c r="G59" t="s">
        <v>3562</v>
      </c>
      <c r="H59" t="s">
        <v>737</v>
      </c>
      <c r="I59" t="s">
        <v>1346</v>
      </c>
      <c r="J59" t="s">
        <v>993</v>
      </c>
      <c r="K59" t="s">
        <v>423</v>
      </c>
      <c r="L59" t="s">
        <v>509</v>
      </c>
      <c r="M59" t="s">
        <v>651</v>
      </c>
      <c r="N59" t="s">
        <v>1264</v>
      </c>
      <c r="O59">
        <v>3.6</v>
      </c>
      <c r="P59" t="s">
        <v>3303</v>
      </c>
      <c r="Q59" t="s">
        <v>941</v>
      </c>
    </row>
    <row r="60" spans="1:17" x14ac:dyDescent="0.35">
      <c r="A60" t="s">
        <v>52</v>
      </c>
      <c r="B60" t="s">
        <v>371</v>
      </c>
      <c r="C60" t="s">
        <v>3489</v>
      </c>
      <c r="D60" t="s">
        <v>3515</v>
      </c>
      <c r="E60" t="s">
        <v>395</v>
      </c>
      <c r="F60" t="s">
        <v>1175</v>
      </c>
      <c r="G60" t="s">
        <v>421</v>
      </c>
      <c r="H60" t="s">
        <v>262</v>
      </c>
      <c r="I60" t="s">
        <v>396</v>
      </c>
      <c r="J60" t="s">
        <v>421</v>
      </c>
      <c r="K60" t="s">
        <v>1115</v>
      </c>
      <c r="L60" t="s">
        <v>262</v>
      </c>
      <c r="M60" t="s">
        <v>1637</v>
      </c>
      <c r="N60" t="s">
        <v>171</v>
      </c>
      <c r="O60">
        <v>3.07</v>
      </c>
      <c r="P60" t="s">
        <v>396</v>
      </c>
      <c r="Q60" t="s">
        <v>3683</v>
      </c>
    </row>
    <row r="61" spans="1:17" x14ac:dyDescent="0.35">
      <c r="A61" s="1" t="s">
        <v>53</v>
      </c>
      <c r="B61" t="s">
        <v>1245</v>
      </c>
      <c r="C61" t="s">
        <v>1397</v>
      </c>
      <c r="D61" t="s">
        <v>1735</v>
      </c>
      <c r="E61" t="s">
        <v>984</v>
      </c>
      <c r="F61" t="s">
        <v>2381</v>
      </c>
      <c r="G61" t="s">
        <v>1141</v>
      </c>
      <c r="H61" t="s">
        <v>351</v>
      </c>
      <c r="I61" t="s">
        <v>294</v>
      </c>
      <c r="J61" t="s">
        <v>218</v>
      </c>
      <c r="K61" t="s">
        <v>2062</v>
      </c>
      <c r="L61" t="s">
        <v>1777</v>
      </c>
      <c r="M61" t="s">
        <v>1269</v>
      </c>
      <c r="N61" t="s">
        <v>1264</v>
      </c>
      <c r="O61">
        <v>3.68</v>
      </c>
      <c r="P61" t="s">
        <v>3554</v>
      </c>
      <c r="Q61" t="s">
        <v>1181</v>
      </c>
    </row>
    <row r="62" spans="1:17" x14ac:dyDescent="0.35">
      <c r="A62" t="s">
        <v>54</v>
      </c>
      <c r="B62" t="s">
        <v>3459</v>
      </c>
      <c r="C62" t="s">
        <v>3490</v>
      </c>
      <c r="D62" t="s">
        <v>3516</v>
      </c>
      <c r="E62" t="s">
        <v>3533</v>
      </c>
      <c r="F62" t="s">
        <v>3548</v>
      </c>
      <c r="G62" t="s">
        <v>3563</v>
      </c>
      <c r="H62" t="s">
        <v>3699</v>
      </c>
      <c r="I62" t="s">
        <v>3579</v>
      </c>
      <c r="J62" t="s">
        <v>3595</v>
      </c>
      <c r="K62" t="s">
        <v>3614</v>
      </c>
      <c r="L62" t="s">
        <v>3631</v>
      </c>
      <c r="M62" t="s">
        <v>3647</v>
      </c>
      <c r="N62" t="s">
        <v>171</v>
      </c>
      <c r="O62">
        <v>12507.64</v>
      </c>
      <c r="P62" t="s">
        <v>3667</v>
      </c>
      <c r="Q62" t="s">
        <v>3684</v>
      </c>
    </row>
    <row r="63" spans="1:17" x14ac:dyDescent="0.35">
      <c r="A63" t="s">
        <v>55</v>
      </c>
      <c r="B63" t="s">
        <v>3460</v>
      </c>
      <c r="C63" t="s">
        <v>3491</v>
      </c>
      <c r="D63" t="s">
        <v>3517</v>
      </c>
      <c r="E63" t="s">
        <v>3534</v>
      </c>
      <c r="F63" t="s">
        <v>3549</v>
      </c>
      <c r="G63" t="s">
        <v>3564</v>
      </c>
      <c r="H63" t="s">
        <v>3700</v>
      </c>
      <c r="I63" t="s">
        <v>3580</v>
      </c>
      <c r="J63" t="s">
        <v>3596</v>
      </c>
      <c r="K63" t="s">
        <v>3615</v>
      </c>
      <c r="L63" t="s">
        <v>3632</v>
      </c>
      <c r="M63" t="s">
        <v>3648</v>
      </c>
      <c r="N63" t="s">
        <v>171</v>
      </c>
      <c r="O63">
        <v>8747.93</v>
      </c>
      <c r="P63" t="s">
        <v>3668</v>
      </c>
      <c r="Q63" t="s">
        <v>3685</v>
      </c>
    </row>
    <row r="64" spans="1:17" x14ac:dyDescent="0.35">
      <c r="A64" t="s">
        <v>56</v>
      </c>
      <c r="B64" t="s">
        <v>3461</v>
      </c>
      <c r="C64" t="s">
        <v>3492</v>
      </c>
      <c r="D64" t="s">
        <v>3518</v>
      </c>
      <c r="E64" t="s">
        <v>3535</v>
      </c>
      <c r="F64" t="s">
        <v>3550</v>
      </c>
      <c r="G64" t="s">
        <v>3565</v>
      </c>
      <c r="H64" t="s">
        <v>3701</v>
      </c>
      <c r="I64" t="s">
        <v>3581</v>
      </c>
      <c r="J64" t="s">
        <v>3597</v>
      </c>
      <c r="K64" t="s">
        <v>3616</v>
      </c>
      <c r="L64" t="s">
        <v>3633</v>
      </c>
      <c r="M64" t="s">
        <v>3649</v>
      </c>
      <c r="N64" t="s">
        <v>3653</v>
      </c>
      <c r="O64">
        <v>9843.68</v>
      </c>
      <c r="P64" t="s">
        <v>3669</v>
      </c>
      <c r="Q64" t="s">
        <v>3686</v>
      </c>
    </row>
    <row r="65" spans="1:17" x14ac:dyDescent="0.35">
      <c r="A65" t="s">
        <v>57</v>
      </c>
      <c r="B65" t="s">
        <v>3462</v>
      </c>
      <c r="C65" t="s">
        <v>3493</v>
      </c>
      <c r="D65" t="s">
        <v>3519</v>
      </c>
      <c r="E65" t="s">
        <v>3536</v>
      </c>
      <c r="F65" t="s">
        <v>3551</v>
      </c>
      <c r="G65" t="s">
        <v>3566</v>
      </c>
      <c r="H65" t="s">
        <v>3702</v>
      </c>
      <c r="I65" t="s">
        <v>3582</v>
      </c>
      <c r="J65" t="s">
        <v>3598</v>
      </c>
      <c r="K65" t="s">
        <v>3617</v>
      </c>
      <c r="L65" t="s">
        <v>3634</v>
      </c>
      <c r="M65" t="s">
        <v>3650</v>
      </c>
      <c r="N65" t="s">
        <v>171</v>
      </c>
      <c r="O65">
        <v>8033.81</v>
      </c>
      <c r="P65" t="s">
        <v>3670</v>
      </c>
      <c r="Q65" t="s">
        <v>3687</v>
      </c>
    </row>
    <row r="66" spans="1:17" x14ac:dyDescent="0.35">
      <c r="A66" t="s">
        <v>58</v>
      </c>
      <c r="B66" t="s">
        <v>3449</v>
      </c>
      <c r="C66" t="s">
        <v>3479</v>
      </c>
      <c r="D66" t="s">
        <v>3507</v>
      </c>
      <c r="E66" t="s">
        <v>3527</v>
      </c>
      <c r="F66" t="s">
        <v>3541</v>
      </c>
      <c r="G66" t="s">
        <v>3556</v>
      </c>
      <c r="H66" t="s">
        <v>3692</v>
      </c>
      <c r="I66" t="s">
        <v>3572</v>
      </c>
      <c r="J66" t="s">
        <v>3592</v>
      </c>
      <c r="K66" t="s">
        <v>3607</v>
      </c>
      <c r="L66" t="s">
        <v>3625</v>
      </c>
      <c r="M66" t="s">
        <v>3642</v>
      </c>
      <c r="N66" t="s">
        <v>3653</v>
      </c>
      <c r="O66">
        <v>9692.84</v>
      </c>
      <c r="P66" t="s">
        <v>3659</v>
      </c>
      <c r="Q66" t="s">
        <v>3675</v>
      </c>
    </row>
    <row r="67" spans="1:17" x14ac:dyDescent="0.35">
      <c r="A67" t="s">
        <v>59</v>
      </c>
      <c r="B67" t="s">
        <v>219</v>
      </c>
      <c r="C67" t="s">
        <v>171</v>
      </c>
      <c r="D67" t="s">
        <v>171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>
        <v>0</v>
      </c>
      <c r="P67" t="s">
        <v>171</v>
      </c>
      <c r="Q67" t="s">
        <v>171</v>
      </c>
    </row>
    <row r="68" spans="1:17" x14ac:dyDescent="0.35">
      <c r="A68" t="s">
        <v>60</v>
      </c>
      <c r="B68" t="s">
        <v>1884</v>
      </c>
      <c r="C68" t="s">
        <v>3494</v>
      </c>
      <c r="D68" t="s">
        <v>171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>
        <v>0</v>
      </c>
      <c r="P68" t="s">
        <v>171</v>
      </c>
      <c r="Q68" t="s">
        <v>171</v>
      </c>
    </row>
    <row r="69" spans="1:17" x14ac:dyDescent="0.35">
      <c r="A69" t="s">
        <v>61</v>
      </c>
      <c r="B69" t="s">
        <v>2393</v>
      </c>
      <c r="C69" t="s">
        <v>3495</v>
      </c>
      <c r="D69" t="s">
        <v>171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>
        <v>0</v>
      </c>
      <c r="P69" t="s">
        <v>171</v>
      </c>
      <c r="Q69" t="s">
        <v>171</v>
      </c>
    </row>
    <row r="70" spans="1:17" x14ac:dyDescent="0.35">
      <c r="A70" t="s">
        <v>62</v>
      </c>
      <c r="B70" t="s">
        <v>3463</v>
      </c>
      <c r="C70" t="s">
        <v>3496</v>
      </c>
      <c r="D70" t="s">
        <v>171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>
        <v>0</v>
      </c>
      <c r="P70" t="s">
        <v>171</v>
      </c>
      <c r="Q70" t="s">
        <v>171</v>
      </c>
    </row>
    <row r="71" spans="1:17" x14ac:dyDescent="0.35">
      <c r="A71" t="s">
        <v>63</v>
      </c>
      <c r="B71" t="s">
        <v>3464</v>
      </c>
      <c r="C71" t="s">
        <v>3497</v>
      </c>
      <c r="D71" t="s">
        <v>171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>
        <v>0</v>
      </c>
      <c r="P71" t="s">
        <v>171</v>
      </c>
      <c r="Q71" t="s">
        <v>171</v>
      </c>
    </row>
    <row r="72" spans="1:17" x14ac:dyDescent="0.35">
      <c r="A72" t="s">
        <v>64</v>
      </c>
      <c r="B72" t="s">
        <v>3465</v>
      </c>
      <c r="C72" t="s">
        <v>879</v>
      </c>
      <c r="D72" t="s">
        <v>171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>
        <v>0</v>
      </c>
      <c r="P72" t="s">
        <v>171</v>
      </c>
      <c r="Q72" t="s">
        <v>171</v>
      </c>
    </row>
    <row r="73" spans="1:17" x14ac:dyDescent="0.35">
      <c r="A73" t="s">
        <v>65</v>
      </c>
      <c r="B73" t="s">
        <v>1114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>
        <v>0</v>
      </c>
      <c r="P73" t="s">
        <v>171</v>
      </c>
      <c r="Q73" t="s">
        <v>171</v>
      </c>
    </row>
    <row r="74" spans="1:17" x14ac:dyDescent="0.35">
      <c r="A74" t="s">
        <v>66</v>
      </c>
      <c r="B74" t="s">
        <v>3466</v>
      </c>
      <c r="C74" t="s">
        <v>3498</v>
      </c>
      <c r="D74" t="s">
        <v>171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>
        <v>0</v>
      </c>
      <c r="P74" t="s">
        <v>171</v>
      </c>
      <c r="Q74" t="s">
        <v>171</v>
      </c>
    </row>
    <row r="75" spans="1:17" x14ac:dyDescent="0.35">
      <c r="A75" t="s">
        <v>67</v>
      </c>
      <c r="B75" t="s">
        <v>3467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>
        <v>0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219</v>
      </c>
      <c r="D76" t="s">
        <v>171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>
        <v>0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678</v>
      </c>
      <c r="C78" t="s">
        <v>1373</v>
      </c>
      <c r="D78" t="s">
        <v>237</v>
      </c>
      <c r="E78" t="s">
        <v>171</v>
      </c>
      <c r="F78" t="s">
        <v>171</v>
      </c>
      <c r="G78" t="s">
        <v>171</v>
      </c>
      <c r="H78" t="s">
        <v>171</v>
      </c>
      <c r="I78" t="s">
        <v>237</v>
      </c>
      <c r="J78" t="s">
        <v>280</v>
      </c>
      <c r="K78" t="s">
        <v>364</v>
      </c>
      <c r="L78" t="s">
        <v>171</v>
      </c>
      <c r="M78" t="s">
        <v>171</v>
      </c>
      <c r="N78" t="s">
        <v>171</v>
      </c>
      <c r="O78">
        <v>0.03</v>
      </c>
      <c r="P78" t="s">
        <v>171</v>
      </c>
      <c r="Q78" t="s">
        <v>171</v>
      </c>
    </row>
    <row r="79" spans="1:17" x14ac:dyDescent="0.35">
      <c r="A79" s="1" t="s">
        <v>71</v>
      </c>
      <c r="B79" t="s">
        <v>3468</v>
      </c>
      <c r="C79" t="s">
        <v>3499</v>
      </c>
      <c r="D79" t="s">
        <v>3520</v>
      </c>
      <c r="E79" t="s">
        <v>236</v>
      </c>
      <c r="F79" t="s">
        <v>236</v>
      </c>
      <c r="G79" t="s">
        <v>236</v>
      </c>
      <c r="H79" t="s">
        <v>236</v>
      </c>
      <c r="I79" t="s">
        <v>3583</v>
      </c>
      <c r="J79" t="s">
        <v>3599</v>
      </c>
      <c r="K79" t="s">
        <v>3618</v>
      </c>
      <c r="L79" t="s">
        <v>236</v>
      </c>
      <c r="M79" t="s">
        <v>236</v>
      </c>
      <c r="N79" t="s">
        <v>236</v>
      </c>
      <c r="O79">
        <v>1.2229000000000001</v>
      </c>
      <c r="P79" t="s">
        <v>236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171</v>
      </c>
      <c r="E80" t="s">
        <v>171</v>
      </c>
      <c r="F80" t="s">
        <v>171</v>
      </c>
      <c r="G80" t="s">
        <v>171</v>
      </c>
      <c r="H80" t="s">
        <v>171</v>
      </c>
      <c r="I80" t="s">
        <v>171</v>
      </c>
      <c r="J80" t="s">
        <v>237</v>
      </c>
      <c r="K80" t="s">
        <v>171</v>
      </c>
      <c r="L80" t="s">
        <v>171</v>
      </c>
      <c r="M80" t="s">
        <v>171</v>
      </c>
      <c r="N80" t="s">
        <v>171</v>
      </c>
      <c r="O80">
        <v>0</v>
      </c>
      <c r="P80" t="s">
        <v>171</v>
      </c>
      <c r="Q80" t="s">
        <v>171</v>
      </c>
    </row>
    <row r="81" spans="1:17" x14ac:dyDescent="0.35">
      <c r="A81" t="s">
        <v>73</v>
      </c>
      <c r="B81" t="s">
        <v>3469</v>
      </c>
      <c r="C81" t="s">
        <v>236</v>
      </c>
      <c r="D81" t="s">
        <v>236</v>
      </c>
      <c r="E81" t="s">
        <v>236</v>
      </c>
      <c r="F81" t="s">
        <v>236</v>
      </c>
      <c r="G81" t="s">
        <v>236</v>
      </c>
      <c r="H81" t="s">
        <v>236</v>
      </c>
      <c r="I81" t="s">
        <v>236</v>
      </c>
      <c r="J81" t="s">
        <v>1704</v>
      </c>
      <c r="K81" t="s">
        <v>3619</v>
      </c>
      <c r="L81" t="s">
        <v>236</v>
      </c>
      <c r="M81" t="s">
        <v>236</v>
      </c>
      <c r="N81" t="s">
        <v>236</v>
      </c>
      <c r="O81">
        <v>0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280</v>
      </c>
      <c r="C82" t="s">
        <v>237</v>
      </c>
      <c r="D82" t="s">
        <v>280</v>
      </c>
      <c r="E82" t="s">
        <v>358</v>
      </c>
      <c r="F82" t="s">
        <v>358</v>
      </c>
      <c r="G82" t="s">
        <v>280</v>
      </c>
      <c r="H82" t="s">
        <v>230</v>
      </c>
      <c r="I82" t="s">
        <v>223</v>
      </c>
      <c r="J82" t="s">
        <v>1110</v>
      </c>
      <c r="K82" t="s">
        <v>358</v>
      </c>
      <c r="L82" t="s">
        <v>223</v>
      </c>
      <c r="M82" t="s">
        <v>358</v>
      </c>
      <c r="N82" t="s">
        <v>171</v>
      </c>
      <c r="O82">
        <v>7.0000000000000007E-2</v>
      </c>
      <c r="P82" t="s">
        <v>1510</v>
      </c>
      <c r="Q82" t="s">
        <v>484</v>
      </c>
    </row>
    <row r="83" spans="1:17" x14ac:dyDescent="0.35">
      <c r="A83" s="1" t="s">
        <v>75</v>
      </c>
      <c r="B83" t="s">
        <v>3470</v>
      </c>
      <c r="C83" t="s">
        <v>3500</v>
      </c>
      <c r="D83" t="s">
        <v>3521</v>
      </c>
      <c r="E83" t="s">
        <v>3537</v>
      </c>
      <c r="F83" t="s">
        <v>3552</v>
      </c>
      <c r="G83" t="s">
        <v>3567</v>
      </c>
      <c r="H83" t="s">
        <v>3703</v>
      </c>
      <c r="I83" t="s">
        <v>3584</v>
      </c>
      <c r="J83" t="s">
        <v>3600</v>
      </c>
      <c r="K83" t="s">
        <v>3620</v>
      </c>
      <c r="L83" t="s">
        <v>3635</v>
      </c>
      <c r="M83" t="s">
        <v>3651</v>
      </c>
      <c r="N83" t="s">
        <v>236</v>
      </c>
      <c r="O83">
        <v>0.91310000000000002</v>
      </c>
      <c r="P83" t="s">
        <v>3671</v>
      </c>
      <c r="Q83" t="s">
        <v>3688</v>
      </c>
    </row>
    <row r="84" spans="1:17" x14ac:dyDescent="0.35">
      <c r="A84" t="s">
        <v>76</v>
      </c>
      <c r="B84" t="s">
        <v>3471</v>
      </c>
      <c r="C84" t="s">
        <v>3501</v>
      </c>
      <c r="D84" t="s">
        <v>3522</v>
      </c>
      <c r="E84" t="s">
        <v>171</v>
      </c>
      <c r="F84" t="s">
        <v>171</v>
      </c>
      <c r="G84" t="s">
        <v>171</v>
      </c>
      <c r="H84" t="s">
        <v>171</v>
      </c>
      <c r="I84" t="s">
        <v>3585</v>
      </c>
      <c r="J84" t="s">
        <v>3601</v>
      </c>
      <c r="K84" t="s">
        <v>3621</v>
      </c>
      <c r="L84" t="s">
        <v>171</v>
      </c>
      <c r="M84" t="s">
        <v>171</v>
      </c>
      <c r="N84" t="s">
        <v>171</v>
      </c>
      <c r="O84">
        <v>7315.47</v>
      </c>
      <c r="P84" t="s">
        <v>171</v>
      </c>
      <c r="Q84" t="s">
        <v>171</v>
      </c>
    </row>
    <row r="85" spans="1:17" x14ac:dyDescent="0.35">
      <c r="A85" s="1" t="s">
        <v>77</v>
      </c>
      <c r="B85" t="s">
        <v>3472</v>
      </c>
      <c r="C85" t="s">
        <v>3502</v>
      </c>
      <c r="D85" t="s">
        <v>3523</v>
      </c>
      <c r="E85" t="s">
        <v>3538</v>
      </c>
      <c r="F85" t="s">
        <v>3553</v>
      </c>
      <c r="G85" t="s">
        <v>3568</v>
      </c>
      <c r="H85" t="s">
        <v>3704</v>
      </c>
      <c r="I85" t="s">
        <v>3586</v>
      </c>
      <c r="J85" t="s">
        <v>3602</v>
      </c>
      <c r="K85" t="s">
        <v>3622</v>
      </c>
      <c r="L85" t="s">
        <v>3636</v>
      </c>
      <c r="M85" t="s">
        <v>3652</v>
      </c>
      <c r="N85" t="s">
        <v>171</v>
      </c>
      <c r="O85">
        <v>10240.530000000001</v>
      </c>
      <c r="P85" t="s">
        <v>3672</v>
      </c>
      <c r="Q85" t="s">
        <v>3689</v>
      </c>
    </row>
    <row r="86" spans="1:17" x14ac:dyDescent="0.35">
      <c r="A86" t="s">
        <v>78</v>
      </c>
      <c r="B86" t="s">
        <v>3473</v>
      </c>
      <c r="C86" t="s">
        <v>3503</v>
      </c>
      <c r="D86" t="s">
        <v>232</v>
      </c>
      <c r="E86" t="s">
        <v>171</v>
      </c>
      <c r="F86" t="s">
        <v>171</v>
      </c>
      <c r="G86" t="s">
        <v>171</v>
      </c>
      <c r="H86" t="s">
        <v>171</v>
      </c>
      <c r="I86" t="s">
        <v>1377</v>
      </c>
      <c r="J86" t="s">
        <v>1373</v>
      </c>
      <c r="K86" t="s">
        <v>310</v>
      </c>
      <c r="L86" t="s">
        <v>171</v>
      </c>
      <c r="M86" t="s">
        <v>171</v>
      </c>
      <c r="N86" t="s">
        <v>171</v>
      </c>
      <c r="O86">
        <v>0.62</v>
      </c>
      <c r="P86" t="s">
        <v>171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XFD3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161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2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20"/>
      <c r="G6" s="20"/>
      <c r="H6" s="20"/>
      <c r="I6" s="20"/>
      <c r="J6" s="19"/>
      <c r="K6" s="20"/>
      <c r="L6" s="19"/>
      <c r="M6" s="20"/>
      <c r="N6" s="19"/>
      <c r="O6" s="20"/>
      <c r="P6" s="19"/>
      <c r="Q6" s="19"/>
    </row>
    <row r="7" spans="1:17" x14ac:dyDescent="0.35">
      <c r="A7" s="16" t="s">
        <v>111</v>
      </c>
      <c r="B7" s="20"/>
      <c r="C7" s="20"/>
      <c r="D7" s="19"/>
      <c r="E7" s="20"/>
      <c r="F7" s="20"/>
      <c r="G7" s="20"/>
      <c r="H7" s="20"/>
      <c r="I7" s="20"/>
      <c r="J7" s="19"/>
      <c r="K7" s="19"/>
      <c r="L7" s="19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XFD3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style="16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162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2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C4" s="19"/>
      <c r="D4" s="19"/>
      <c r="E4" s="20"/>
      <c r="F4" s="27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2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26"/>
      <c r="G6" s="19"/>
      <c r="H6" s="20"/>
      <c r="I6" s="19"/>
      <c r="J6" s="20"/>
      <c r="K6" s="20"/>
      <c r="L6" s="19"/>
      <c r="M6" s="20"/>
      <c r="N6" s="20"/>
      <c r="O6" s="20"/>
      <c r="P6" s="20"/>
      <c r="Q6" s="19"/>
    </row>
    <row r="7" spans="1:17" x14ac:dyDescent="0.35">
      <c r="A7" s="16" t="s">
        <v>111</v>
      </c>
      <c r="B7" s="19"/>
      <c r="C7" s="20"/>
      <c r="D7" s="20"/>
      <c r="E7" s="19"/>
      <c r="F7" s="27"/>
      <c r="G7" s="20"/>
      <c r="H7" s="20"/>
      <c r="I7" s="20"/>
      <c r="J7" s="20"/>
      <c r="K7" s="20"/>
      <c r="L7" s="19"/>
      <c r="M7" s="19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7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  <c r="F9"/>
    </row>
    <row r="10" spans="1:17" x14ac:dyDescent="0.35">
      <c r="A10" s="1" t="s">
        <v>2</v>
      </c>
      <c r="F10"/>
    </row>
    <row r="11" spans="1:17" x14ac:dyDescent="0.35">
      <c r="A11" t="s">
        <v>3</v>
      </c>
      <c r="F11"/>
    </row>
    <row r="12" spans="1:17" x14ac:dyDescent="0.35">
      <c r="A12" t="s">
        <v>4</v>
      </c>
      <c r="F12"/>
    </row>
    <row r="13" spans="1:17" x14ac:dyDescent="0.35">
      <c r="A13" t="s">
        <v>5</v>
      </c>
      <c r="F13"/>
    </row>
    <row r="14" spans="1:17" x14ac:dyDescent="0.35">
      <c r="A14" t="s">
        <v>6</v>
      </c>
      <c r="F14"/>
    </row>
    <row r="15" spans="1:17" x14ac:dyDescent="0.35">
      <c r="A15" t="s">
        <v>7</v>
      </c>
      <c r="F15"/>
    </row>
    <row r="16" spans="1:17" x14ac:dyDescent="0.35">
      <c r="A16" t="s">
        <v>8</v>
      </c>
      <c r="F16"/>
    </row>
    <row r="17" spans="1:6" x14ac:dyDescent="0.35">
      <c r="A17" s="1" t="s">
        <v>9</v>
      </c>
      <c r="F17"/>
    </row>
    <row r="18" spans="1:6" x14ac:dyDescent="0.35">
      <c r="A18" t="s">
        <v>10</v>
      </c>
      <c r="F18"/>
    </row>
    <row r="19" spans="1:6" x14ac:dyDescent="0.35">
      <c r="A19" t="s">
        <v>11</v>
      </c>
      <c r="F19"/>
    </row>
    <row r="20" spans="1:6" x14ac:dyDescent="0.35">
      <c r="A20" t="s">
        <v>12</v>
      </c>
      <c r="F20"/>
    </row>
    <row r="21" spans="1:6" x14ac:dyDescent="0.35">
      <c r="A21" t="s">
        <v>13</v>
      </c>
      <c r="F21"/>
    </row>
    <row r="22" spans="1:6" x14ac:dyDescent="0.35">
      <c r="A22" t="s">
        <v>14</v>
      </c>
      <c r="F22"/>
    </row>
    <row r="23" spans="1:6" x14ac:dyDescent="0.35">
      <c r="A23" t="s">
        <v>15</v>
      </c>
      <c r="F23"/>
    </row>
    <row r="24" spans="1:6" x14ac:dyDescent="0.35">
      <c r="A24" t="s">
        <v>16</v>
      </c>
      <c r="F24"/>
    </row>
    <row r="25" spans="1:6" x14ac:dyDescent="0.35">
      <c r="A25" t="s">
        <v>17</v>
      </c>
      <c r="F25"/>
    </row>
    <row r="26" spans="1:6" x14ac:dyDescent="0.35">
      <c r="A26" t="s">
        <v>18</v>
      </c>
      <c r="F26"/>
    </row>
    <row r="27" spans="1:6" x14ac:dyDescent="0.35">
      <c r="A27" t="s">
        <v>19</v>
      </c>
      <c r="F27"/>
    </row>
    <row r="28" spans="1:6" x14ac:dyDescent="0.35">
      <c r="A28" s="1" t="s">
        <v>20</v>
      </c>
      <c r="F28"/>
    </row>
    <row r="29" spans="1:6" x14ac:dyDescent="0.35">
      <c r="A29" s="1" t="s">
        <v>21</v>
      </c>
      <c r="F29"/>
    </row>
    <row r="30" spans="1:6" x14ac:dyDescent="0.35">
      <c r="A30" s="1" t="s">
        <v>22</v>
      </c>
      <c r="F30"/>
    </row>
    <row r="31" spans="1:6" x14ac:dyDescent="0.35">
      <c r="A31" t="s">
        <v>23</v>
      </c>
      <c r="F31"/>
    </row>
    <row r="32" spans="1:6" x14ac:dyDescent="0.35">
      <c r="A32" t="s">
        <v>24</v>
      </c>
      <c r="F32"/>
    </row>
    <row r="33" spans="1:6" x14ac:dyDescent="0.35">
      <c r="A33" t="s">
        <v>25</v>
      </c>
      <c r="F33"/>
    </row>
    <row r="34" spans="1:6" x14ac:dyDescent="0.35">
      <c r="A34" t="s">
        <v>26</v>
      </c>
      <c r="F34"/>
    </row>
    <row r="35" spans="1:6" x14ac:dyDescent="0.35">
      <c r="A35" t="s">
        <v>27</v>
      </c>
      <c r="F35"/>
    </row>
    <row r="36" spans="1:6" x14ac:dyDescent="0.35">
      <c r="A36" s="1" t="s">
        <v>28</v>
      </c>
      <c r="F36"/>
    </row>
    <row r="37" spans="1:6" x14ac:dyDescent="0.35">
      <c r="A37" s="1" t="s">
        <v>29</v>
      </c>
      <c r="F37"/>
    </row>
    <row r="38" spans="1:6" x14ac:dyDescent="0.35">
      <c r="A38" t="s">
        <v>30</v>
      </c>
      <c r="F38"/>
    </row>
    <row r="39" spans="1:6" x14ac:dyDescent="0.35">
      <c r="A39" t="s">
        <v>31</v>
      </c>
      <c r="F39"/>
    </row>
    <row r="40" spans="1:6" x14ac:dyDescent="0.35">
      <c r="A40" s="1" t="s">
        <v>32</v>
      </c>
      <c r="F40"/>
    </row>
    <row r="41" spans="1:6" x14ac:dyDescent="0.35">
      <c r="A41" s="1" t="s">
        <v>33</v>
      </c>
      <c r="F41"/>
    </row>
    <row r="42" spans="1:6" x14ac:dyDescent="0.35">
      <c r="A42" s="1" t="s">
        <v>34</v>
      </c>
      <c r="F42"/>
    </row>
    <row r="43" spans="1:6" x14ac:dyDescent="0.35">
      <c r="A43" t="s">
        <v>35</v>
      </c>
      <c r="F43"/>
    </row>
    <row r="44" spans="1:6" x14ac:dyDescent="0.35">
      <c r="A44" t="s">
        <v>36</v>
      </c>
      <c r="F44"/>
    </row>
    <row r="45" spans="1:6" x14ac:dyDescent="0.35">
      <c r="A45" t="s">
        <v>37</v>
      </c>
      <c r="F45"/>
    </row>
    <row r="46" spans="1:6" x14ac:dyDescent="0.35">
      <c r="A46" s="1" t="s">
        <v>38</v>
      </c>
      <c r="F46"/>
    </row>
    <row r="47" spans="1:6" x14ac:dyDescent="0.35">
      <c r="A47" s="1" t="s">
        <v>39</v>
      </c>
      <c r="F47"/>
    </row>
    <row r="48" spans="1:6" x14ac:dyDescent="0.35">
      <c r="A48" t="s">
        <v>40</v>
      </c>
      <c r="F48"/>
    </row>
    <row r="49" spans="1:6" x14ac:dyDescent="0.35">
      <c r="A49" t="s">
        <v>41</v>
      </c>
      <c r="F49"/>
    </row>
    <row r="50" spans="1:6" x14ac:dyDescent="0.35">
      <c r="A50" t="s">
        <v>42</v>
      </c>
      <c r="F50"/>
    </row>
    <row r="51" spans="1:6" x14ac:dyDescent="0.35">
      <c r="A51" t="s">
        <v>43</v>
      </c>
      <c r="F51"/>
    </row>
    <row r="52" spans="1:6" x14ac:dyDescent="0.35">
      <c r="A52" t="s">
        <v>44</v>
      </c>
      <c r="F52"/>
    </row>
    <row r="53" spans="1:6" x14ac:dyDescent="0.35">
      <c r="A53" t="s">
        <v>45</v>
      </c>
      <c r="F53"/>
    </row>
    <row r="54" spans="1:6" x14ac:dyDescent="0.35">
      <c r="A54" t="s">
        <v>46</v>
      </c>
      <c r="F54"/>
    </row>
    <row r="55" spans="1:6" x14ac:dyDescent="0.35">
      <c r="A55" t="s">
        <v>47</v>
      </c>
      <c r="F55"/>
    </row>
    <row r="56" spans="1:6" x14ac:dyDescent="0.35">
      <c r="A56" s="2" t="s">
        <v>48</v>
      </c>
      <c r="F56"/>
    </row>
    <row r="57" spans="1:6" x14ac:dyDescent="0.35">
      <c r="A57" t="s">
        <v>49</v>
      </c>
      <c r="F57"/>
    </row>
    <row r="58" spans="1:6" x14ac:dyDescent="0.35">
      <c r="A58" t="s">
        <v>50</v>
      </c>
      <c r="F58"/>
    </row>
    <row r="59" spans="1:6" x14ac:dyDescent="0.35">
      <c r="A59" t="s">
        <v>51</v>
      </c>
      <c r="F59"/>
    </row>
    <row r="60" spans="1:6" x14ac:dyDescent="0.35">
      <c r="A60" t="s">
        <v>52</v>
      </c>
      <c r="F60"/>
    </row>
    <row r="61" spans="1:6" x14ac:dyDescent="0.35">
      <c r="A61" s="1" t="s">
        <v>53</v>
      </c>
      <c r="F61"/>
    </row>
    <row r="62" spans="1:6" x14ac:dyDescent="0.35">
      <c r="A62" t="s">
        <v>54</v>
      </c>
      <c r="F62"/>
    </row>
    <row r="63" spans="1:6" x14ac:dyDescent="0.35">
      <c r="A63" t="s">
        <v>55</v>
      </c>
      <c r="F63"/>
    </row>
    <row r="64" spans="1:6" x14ac:dyDescent="0.35">
      <c r="A64" t="s">
        <v>56</v>
      </c>
      <c r="F64"/>
    </row>
    <row r="65" spans="1:6" x14ac:dyDescent="0.35">
      <c r="A65" t="s">
        <v>57</v>
      </c>
      <c r="F65"/>
    </row>
    <row r="66" spans="1:6" x14ac:dyDescent="0.35">
      <c r="A66" t="s">
        <v>58</v>
      </c>
      <c r="F66"/>
    </row>
    <row r="67" spans="1:6" x14ac:dyDescent="0.35">
      <c r="A67" t="s">
        <v>59</v>
      </c>
      <c r="F67"/>
    </row>
    <row r="68" spans="1:6" x14ac:dyDescent="0.35">
      <c r="A68" t="s">
        <v>60</v>
      </c>
      <c r="F68"/>
    </row>
    <row r="69" spans="1:6" x14ac:dyDescent="0.35">
      <c r="A69" t="s">
        <v>61</v>
      </c>
      <c r="F69"/>
    </row>
    <row r="70" spans="1:6" x14ac:dyDescent="0.35">
      <c r="A70" t="s">
        <v>62</v>
      </c>
      <c r="F70"/>
    </row>
    <row r="71" spans="1:6" x14ac:dyDescent="0.35">
      <c r="A71" t="s">
        <v>63</v>
      </c>
      <c r="F71"/>
    </row>
    <row r="72" spans="1:6" x14ac:dyDescent="0.35">
      <c r="A72" t="s">
        <v>64</v>
      </c>
      <c r="F72"/>
    </row>
    <row r="73" spans="1:6" x14ac:dyDescent="0.35">
      <c r="A73" t="s">
        <v>65</v>
      </c>
      <c r="F73"/>
    </row>
    <row r="74" spans="1:6" x14ac:dyDescent="0.35">
      <c r="A74" t="s">
        <v>66</v>
      </c>
      <c r="F74"/>
    </row>
    <row r="75" spans="1:6" x14ac:dyDescent="0.35">
      <c r="A75" t="s">
        <v>67</v>
      </c>
      <c r="F75"/>
    </row>
    <row r="76" spans="1:6" x14ac:dyDescent="0.35">
      <c r="A76" t="s">
        <v>68</v>
      </c>
      <c r="F76"/>
    </row>
    <row r="77" spans="1:6" x14ac:dyDescent="0.35">
      <c r="A77" t="s">
        <v>69</v>
      </c>
      <c r="F77"/>
    </row>
    <row r="78" spans="1:6" x14ac:dyDescent="0.35">
      <c r="A78" s="2" t="s">
        <v>70</v>
      </c>
      <c r="F78"/>
    </row>
    <row r="79" spans="1:6" x14ac:dyDescent="0.35">
      <c r="A79" s="1" t="s">
        <v>71</v>
      </c>
      <c r="F79"/>
    </row>
    <row r="80" spans="1:6" x14ac:dyDescent="0.35">
      <c r="A80" t="s">
        <v>72</v>
      </c>
      <c r="F80"/>
    </row>
    <row r="81" spans="1:6" x14ac:dyDescent="0.35">
      <c r="A81" t="s">
        <v>73</v>
      </c>
      <c r="F81"/>
    </row>
    <row r="82" spans="1:6" x14ac:dyDescent="0.35">
      <c r="A82" s="2" t="s">
        <v>74</v>
      </c>
      <c r="F82"/>
    </row>
    <row r="83" spans="1:6" x14ac:dyDescent="0.35">
      <c r="A83" s="1" t="s">
        <v>75</v>
      </c>
      <c r="F83"/>
    </row>
    <row r="84" spans="1:6" x14ac:dyDescent="0.35">
      <c r="A84" t="s">
        <v>76</v>
      </c>
      <c r="F84"/>
    </row>
    <row r="85" spans="1:6" x14ac:dyDescent="0.35">
      <c r="A85" s="1" t="s">
        <v>77</v>
      </c>
      <c r="F85"/>
    </row>
    <row r="86" spans="1:6" x14ac:dyDescent="0.35">
      <c r="A86" t="s">
        <v>78</v>
      </c>
      <c r="F86"/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82"/>
  <sheetViews>
    <sheetView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W18" sqref="W18"/>
    </sheetView>
  </sheetViews>
  <sheetFormatPr defaultColWidth="8" defaultRowHeight="14.25" x14ac:dyDescent="0.2"/>
  <cols>
    <col min="1" max="1" width="13.625" style="25" customWidth="1"/>
    <col min="2" max="2" width="15.125" style="4" customWidth="1"/>
    <col min="3" max="3" width="8.875" style="4" bestFit="1" customWidth="1"/>
    <col min="4" max="4" width="9.5" style="4" customWidth="1"/>
    <col min="5" max="6" width="8.125" style="4" bestFit="1" customWidth="1"/>
    <col min="7" max="9" width="8.125" style="4" customWidth="1"/>
    <col min="10" max="10" width="7.375" style="4" customWidth="1"/>
    <col min="11" max="11" width="8.125" style="4" customWidth="1"/>
    <col min="12" max="14" width="7.375" style="4" customWidth="1"/>
    <col min="15" max="15" width="12" style="4" bestFit="1" customWidth="1"/>
    <col min="16" max="16" width="7.25" style="4" customWidth="1"/>
    <col min="17" max="17" width="8.75" style="10" customWidth="1"/>
    <col min="18" max="18" width="8" style="7"/>
    <col min="19" max="19" width="0" style="4" hidden="1" customWidth="1"/>
    <col min="20" max="16384" width="8" style="4"/>
  </cols>
  <sheetData>
    <row r="1" spans="1:20" ht="22.5" x14ac:dyDescent="0.35">
      <c r="A1" s="16" t="s">
        <v>123</v>
      </c>
    </row>
    <row r="2" spans="1:20" ht="22.5" x14ac:dyDescent="0.35">
      <c r="A2" s="136" t="s">
        <v>132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ht="22.5" x14ac:dyDescent="0.35">
      <c r="A3" s="135" t="s">
        <v>133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0" ht="22.5" x14ac:dyDescent="0.35">
      <c r="A4" s="93" t="s">
        <v>124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  <c r="R4" s="96"/>
      <c r="S4" s="94"/>
      <c r="T4" s="94"/>
    </row>
    <row r="5" spans="1:20" ht="22.5" x14ac:dyDescent="0.35">
      <c r="A5" s="71" t="s">
        <v>131</v>
      </c>
    </row>
    <row r="6" spans="1:20" ht="22.5" x14ac:dyDescent="0.2">
      <c r="A6" s="72" t="s">
        <v>125</v>
      </c>
    </row>
    <row r="7" spans="1:20" ht="15.75" thickBot="1" x14ac:dyDescent="0.3">
      <c r="A7" s="73" t="s">
        <v>126</v>
      </c>
    </row>
    <row r="8" spans="1:20" ht="40.5" customHeight="1" thickBot="1" x14ac:dyDescent="0.25">
      <c r="B8" s="42" t="s">
        <v>96</v>
      </c>
      <c r="C8" s="43">
        <v>42278</v>
      </c>
      <c r="D8" s="43">
        <v>42309</v>
      </c>
      <c r="E8" s="43">
        <v>42339</v>
      </c>
      <c r="F8" s="43">
        <v>42370</v>
      </c>
      <c r="G8" s="43">
        <v>42401</v>
      </c>
      <c r="H8" s="43">
        <v>42430</v>
      </c>
      <c r="I8" s="43">
        <v>42461</v>
      </c>
      <c r="J8" s="43">
        <v>42491</v>
      </c>
      <c r="K8" s="43">
        <v>42522</v>
      </c>
      <c r="L8" s="43">
        <v>42552</v>
      </c>
      <c r="M8" s="43">
        <v>42583</v>
      </c>
      <c r="N8" s="43">
        <v>42614</v>
      </c>
      <c r="O8" s="44" t="s">
        <v>97</v>
      </c>
      <c r="P8" s="91"/>
      <c r="Q8" s="6" t="s">
        <v>129</v>
      </c>
      <c r="T8" s="74" t="s">
        <v>112</v>
      </c>
    </row>
    <row r="9" spans="1:20" x14ac:dyDescent="0.2">
      <c r="A9" s="45" t="s">
        <v>80</v>
      </c>
      <c r="B9" s="46" t="s">
        <v>98</v>
      </c>
      <c r="C9" s="67" t="str">
        <f>+ตค!$B$36</f>
        <v>1.6446</v>
      </c>
      <c r="D9" s="47" t="str">
        <f>+พย!$B$36</f>
        <v>1.5430</v>
      </c>
      <c r="E9" s="47" t="str">
        <f>+ธค!$B$36</f>
        <v>1.4841</v>
      </c>
      <c r="F9" s="47" t="str">
        <f>+มค!$B$36</f>
        <v>1.5035</v>
      </c>
      <c r="G9" s="47" t="str">
        <f>+กพ!$B$36</f>
        <v>1.5699</v>
      </c>
      <c r="H9" s="47" t="str">
        <f>+มีค!B36</f>
        <v>1.5784</v>
      </c>
      <c r="I9" s="67" t="str">
        <f>+เมย!$B$36</f>
        <v>1.6230</v>
      </c>
      <c r="J9" s="47" t="str">
        <f>+พค!$B$36</f>
        <v>1.5153</v>
      </c>
      <c r="K9" s="47" t="str">
        <f>+มิย!$B$36</f>
        <v>1.3938</v>
      </c>
      <c r="L9" s="47" t="str">
        <f>+กค!$B$36</f>
        <v>1.4623</v>
      </c>
      <c r="M9" s="67">
        <f>+สค!$B$36</f>
        <v>0</v>
      </c>
      <c r="N9" s="67">
        <f>+กย!$B$36</f>
        <v>0</v>
      </c>
      <c r="O9" s="48">
        <f>SUM(C9:N9)</f>
        <v>0</v>
      </c>
      <c r="P9" s="48"/>
      <c r="Q9" s="49">
        <f>+O10/O14</f>
        <v>1.5267928860394953</v>
      </c>
      <c r="R9" s="50" t="s">
        <v>98</v>
      </c>
      <c r="S9" s="51"/>
      <c r="T9" s="130">
        <v>1.6</v>
      </c>
    </row>
    <row r="10" spans="1:20" x14ac:dyDescent="0.2">
      <c r="A10" s="52"/>
      <c r="B10" s="5" t="s">
        <v>99</v>
      </c>
      <c r="C10" s="5">
        <f>+C14*C9</f>
        <v>3623.0538000000001</v>
      </c>
      <c r="D10" s="85">
        <f>+D14*D9</f>
        <v>4809.5309999999999</v>
      </c>
      <c r="E10" s="85">
        <f t="shared" ref="E10:N10" si="0">+E14*E9</f>
        <v>4793.643</v>
      </c>
      <c r="F10" s="85">
        <f t="shared" si="0"/>
        <v>4349.6255000000001</v>
      </c>
      <c r="G10" s="85">
        <f t="shared" si="0"/>
        <v>4207.3320000000003</v>
      </c>
      <c r="H10" s="85">
        <f>+H14*H9</f>
        <v>4771.5032000000001</v>
      </c>
      <c r="I10" s="85">
        <f t="shared" si="0"/>
        <v>4510.317</v>
      </c>
      <c r="J10" s="85">
        <f t="shared" si="0"/>
        <v>4541.3541000000005</v>
      </c>
      <c r="K10" s="85">
        <f t="shared" si="0"/>
        <v>4199.5194000000001</v>
      </c>
      <c r="L10" s="85">
        <f t="shared" si="0"/>
        <v>4727.6158999999998</v>
      </c>
      <c r="M10" s="85">
        <f t="shared" si="0"/>
        <v>0</v>
      </c>
      <c r="N10" s="85">
        <f t="shared" si="0"/>
        <v>0</v>
      </c>
      <c r="O10" s="8">
        <f>SUM(C10:N10)</f>
        <v>44533.494899999998</v>
      </c>
      <c r="P10" s="8"/>
      <c r="Q10" s="53"/>
      <c r="R10" s="54"/>
      <c r="S10" s="55"/>
      <c r="T10" s="131"/>
    </row>
    <row r="11" spans="1:20" x14ac:dyDescent="0.2">
      <c r="A11" s="52"/>
      <c r="B11" s="5" t="s">
        <v>100</v>
      </c>
      <c r="C11" s="24" t="str">
        <f>+ตค!$B$37</f>
        <v>1.6426</v>
      </c>
      <c r="D11" s="31" t="str">
        <f>+พย!$B$37</f>
        <v>1.5406</v>
      </c>
      <c r="E11" s="31" t="str">
        <f>+ธค!$B$37</f>
        <v>1.4815</v>
      </c>
      <c r="F11" s="31" t="str">
        <f>+มค!$B$37</f>
        <v>1.5029</v>
      </c>
      <c r="G11" s="31" t="str">
        <f>+กพ!$B$37</f>
        <v>1.5673</v>
      </c>
      <c r="H11" s="31" t="str">
        <f>+มีค!B37</f>
        <v>1.5764</v>
      </c>
      <c r="I11" s="24" t="str">
        <f>+เมย!$B$37</f>
        <v>1.6217</v>
      </c>
      <c r="J11" s="31" t="str">
        <f>+พค!$B$37</f>
        <v>1.5139</v>
      </c>
      <c r="K11" s="31" t="str">
        <f>+มิย!$B$37</f>
        <v>1.3914</v>
      </c>
      <c r="L11" s="31" t="str">
        <f>+กค!$B$37</f>
        <v>1.4606</v>
      </c>
      <c r="M11" s="24">
        <f>+สค!$B$37</f>
        <v>0</v>
      </c>
      <c r="N11" s="24">
        <f>+กย!$B$37</f>
        <v>0</v>
      </c>
      <c r="O11" s="8">
        <f>SUM(C11:N11)</f>
        <v>0</v>
      </c>
      <c r="P11" s="8"/>
      <c r="Q11" s="56">
        <f>+O12/O14</f>
        <v>1.5248877022764677</v>
      </c>
      <c r="R11" s="9" t="s">
        <v>100</v>
      </c>
      <c r="S11" s="55"/>
      <c r="T11" s="131"/>
    </row>
    <row r="12" spans="1:20" x14ac:dyDescent="0.2">
      <c r="A12" s="52"/>
      <c r="B12" s="5" t="s">
        <v>101</v>
      </c>
      <c r="C12" s="5">
        <f>+C14*C11</f>
        <v>3618.6478000000002</v>
      </c>
      <c r="D12" s="5">
        <f>+D14*D11</f>
        <v>4802.0501999999997</v>
      </c>
      <c r="E12" s="5">
        <f t="shared" ref="E12:N12" si="1">+E14*E11</f>
        <v>4785.2449999999999</v>
      </c>
      <c r="F12" s="5">
        <f t="shared" si="1"/>
        <v>4347.8896999999997</v>
      </c>
      <c r="G12" s="5">
        <f>+G14*G11</f>
        <v>4200.3639999999996</v>
      </c>
      <c r="H12" s="5">
        <f t="shared" si="1"/>
        <v>4765.4571999999998</v>
      </c>
      <c r="I12" s="5">
        <f t="shared" si="1"/>
        <v>4506.7042999999994</v>
      </c>
      <c r="J12" s="5">
        <f t="shared" si="1"/>
        <v>4537.1583000000001</v>
      </c>
      <c r="K12" s="5">
        <f t="shared" si="1"/>
        <v>4192.2882</v>
      </c>
      <c r="L12" s="5">
        <f t="shared" si="1"/>
        <v>4722.1197999999995</v>
      </c>
      <c r="M12" s="5">
        <f t="shared" si="1"/>
        <v>0</v>
      </c>
      <c r="N12" s="5">
        <f t="shared" si="1"/>
        <v>0</v>
      </c>
      <c r="O12" s="8">
        <f t="shared" ref="O12:O119" si="2">SUM(C12:N12)</f>
        <v>44477.924500000008</v>
      </c>
      <c r="P12" s="8"/>
      <c r="Q12" s="53"/>
      <c r="R12" s="54"/>
      <c r="S12" s="55"/>
      <c r="T12" s="57"/>
    </row>
    <row r="13" spans="1:20" x14ac:dyDescent="0.2">
      <c r="A13" s="52"/>
      <c r="B13" s="5" t="s">
        <v>102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2">
        <f t="shared" si="2"/>
        <v>0</v>
      </c>
      <c r="P13" s="12"/>
      <c r="Q13" s="92">
        <f>31+30+31+31+28+31+30+31+30</f>
        <v>273</v>
      </c>
      <c r="R13" s="54"/>
      <c r="S13" s="55"/>
      <c r="T13" s="57"/>
    </row>
    <row r="14" spans="1:20" x14ac:dyDescent="0.2">
      <c r="A14" s="52"/>
      <c r="B14" s="5" t="s">
        <v>103</v>
      </c>
      <c r="C14" s="5">
        <f>+ตค!$B$4</f>
        <v>2203</v>
      </c>
      <c r="D14" s="5">
        <f>+พย!$B$4</f>
        <v>3117</v>
      </c>
      <c r="E14" s="5">
        <f>+ธค!$B$4</f>
        <v>3230</v>
      </c>
      <c r="F14" s="5">
        <f>+มค!$B$4</f>
        <v>2893</v>
      </c>
      <c r="G14" s="5">
        <f>+กพ!$B$4</f>
        <v>2680</v>
      </c>
      <c r="H14" s="5">
        <f>+มีค!$B$4</f>
        <v>3023</v>
      </c>
      <c r="I14" s="5">
        <f>+เมย!$B$4</f>
        <v>2779</v>
      </c>
      <c r="J14" s="5">
        <f>+พค!$B$4</f>
        <v>2997</v>
      </c>
      <c r="K14" s="5">
        <f>+มิย!$B$4</f>
        <v>3013</v>
      </c>
      <c r="L14" s="5">
        <f>+กค!$B$4</f>
        <v>3233</v>
      </c>
      <c r="M14" s="5">
        <f>+สค!$B$4</f>
        <v>0</v>
      </c>
      <c r="N14" s="5">
        <f>+กย!$B$4</f>
        <v>0</v>
      </c>
      <c r="O14" s="12">
        <f t="shared" si="2"/>
        <v>29168</v>
      </c>
      <c r="P14" s="12"/>
      <c r="Q14" s="75">
        <f>31+30+31+31+29+31+30+31+30+31+31+30</f>
        <v>366</v>
      </c>
      <c r="R14" s="54"/>
      <c r="S14" s="55"/>
      <c r="T14" s="57"/>
    </row>
    <row r="15" spans="1:20" x14ac:dyDescent="0.2">
      <c r="A15" s="52"/>
      <c r="B15" s="17" t="s">
        <v>104</v>
      </c>
      <c r="C15" s="17">
        <f>+ตค!$B$6</f>
        <v>1</v>
      </c>
      <c r="D15" s="17">
        <f>+พย!$B$5</f>
        <v>0</v>
      </c>
      <c r="E15" s="17">
        <f>+ธค!$B$5</f>
        <v>0</v>
      </c>
      <c r="F15" s="17">
        <f>+มค!$B$5</f>
        <v>0</v>
      </c>
      <c r="G15" s="17">
        <f>+กพ!$B$5</f>
        <v>0</v>
      </c>
      <c r="H15" s="17">
        <f>+มีค!$B$5</f>
        <v>0</v>
      </c>
      <c r="I15" s="17">
        <f>+เมย!$B$5</f>
        <v>0</v>
      </c>
      <c r="J15" s="17">
        <f>+พค!$B$5</f>
        <v>0</v>
      </c>
      <c r="K15" s="17">
        <f>+มิย!$B$5</f>
        <v>0</v>
      </c>
      <c r="L15" s="17">
        <f>+กค!$B$5</f>
        <v>0</v>
      </c>
      <c r="M15" s="17">
        <f>+สค!$B$5</f>
        <v>0</v>
      </c>
      <c r="N15" s="17">
        <f>+กย!$B$5</f>
        <v>0</v>
      </c>
      <c r="O15" s="18">
        <f t="shared" ref="O15:O27" si="3">SUM(C15:N15)</f>
        <v>1</v>
      </c>
      <c r="P15" s="18"/>
      <c r="Q15" s="53"/>
      <c r="R15" s="54"/>
      <c r="S15" s="55"/>
      <c r="T15" s="57"/>
    </row>
    <row r="16" spans="1:20" x14ac:dyDescent="0.2">
      <c r="A16" s="52"/>
      <c r="B16" s="35" t="s">
        <v>113</v>
      </c>
      <c r="C16" s="35">
        <v>16255</v>
      </c>
      <c r="D16" s="35">
        <f>+พย!B8</f>
        <v>16378</v>
      </c>
      <c r="E16" s="35">
        <f>+ธค!B8</f>
        <v>16897</v>
      </c>
      <c r="F16" s="35">
        <f>+มค!B8</f>
        <v>15673</v>
      </c>
      <c r="G16" s="35">
        <f>+กพ!B8</f>
        <v>14387</v>
      </c>
      <c r="H16" s="35">
        <f>+มีค!B8</f>
        <v>16173</v>
      </c>
      <c r="I16" s="35">
        <f>+เมย!B8</f>
        <v>16526</v>
      </c>
      <c r="J16" s="35">
        <f>+พค!B8</f>
        <v>15890</v>
      </c>
      <c r="K16" s="35">
        <f>+มิย!B8</f>
        <v>14814</v>
      </c>
      <c r="L16" s="35">
        <f>+กค!B8</f>
        <v>16944</v>
      </c>
      <c r="M16" s="35">
        <f>+สค!B8</f>
        <v>0</v>
      </c>
      <c r="N16" s="35">
        <f>+กย!B8</f>
        <v>0</v>
      </c>
      <c r="O16" s="36">
        <f>SUM(C16:N16)</f>
        <v>159937</v>
      </c>
      <c r="P16" s="36"/>
      <c r="Q16" s="54">
        <v>5.48</v>
      </c>
      <c r="R16" s="80" t="s">
        <v>128</v>
      </c>
      <c r="S16" s="55"/>
      <c r="T16" s="57"/>
    </row>
    <row r="17" spans="1:20" x14ac:dyDescent="0.2">
      <c r="A17" s="132" t="s">
        <v>164</v>
      </c>
      <c r="B17" s="37" t="s">
        <v>105</v>
      </c>
      <c r="C17" s="37" t="str">
        <f>+ตค!$B$46</f>
        <v>76.32</v>
      </c>
      <c r="D17" s="37" t="str">
        <f>+พย!$B$46</f>
        <v>95.33</v>
      </c>
      <c r="E17" s="37" t="str">
        <f>+ธค!$B$46</f>
        <v>95.12</v>
      </c>
      <c r="F17" s="37" t="str">
        <f>+มค!$B$46</f>
        <v>87.58</v>
      </c>
      <c r="G17" s="37" t="str">
        <f>+กพ!$B$46</f>
        <v>89.37</v>
      </c>
      <c r="H17" s="37" t="str">
        <f>+มีค!B46</f>
        <v>91.39</v>
      </c>
      <c r="I17" s="37" t="str">
        <f>+เมย!$B$46</f>
        <v>101.72</v>
      </c>
      <c r="J17" s="37" t="str">
        <f>+พค!$B$46</f>
        <v>94.45</v>
      </c>
      <c r="K17" s="37" t="str">
        <f>+มิย!$B$46</f>
        <v>90.94</v>
      </c>
      <c r="L17" s="37" t="str">
        <f>+กค!$B$46</f>
        <v>100.75</v>
      </c>
      <c r="M17" s="37">
        <f>+สค!$B$46</f>
        <v>0</v>
      </c>
      <c r="N17" s="37">
        <f>+กย!$B$46</f>
        <v>0</v>
      </c>
      <c r="P17" s="76">
        <f>+(O16*100)/(528*$Q$13)</f>
        <v>110.95640470640471</v>
      </c>
      <c r="Q17" s="23"/>
      <c r="R17" s="13" t="s">
        <v>105</v>
      </c>
      <c r="S17" s="55"/>
      <c r="T17" s="57"/>
    </row>
    <row r="18" spans="1:20" x14ac:dyDescent="0.2">
      <c r="A18" s="132"/>
      <c r="B18" s="37" t="s">
        <v>106</v>
      </c>
      <c r="C18" s="37" t="str">
        <f>+ตค!$B$47</f>
        <v>4.20</v>
      </c>
      <c r="D18" s="37" t="str">
        <f>+พย!$B$47</f>
        <v>5.31</v>
      </c>
      <c r="E18" s="37" t="str">
        <f>+ธค!$B$47</f>
        <v>5.47</v>
      </c>
      <c r="F18" s="37" t="str">
        <f>+มค!$B$47</f>
        <v>4.92</v>
      </c>
      <c r="G18" s="37" t="str">
        <f>+กพ!$B$47</f>
        <v>4.60</v>
      </c>
      <c r="H18" s="37" t="str">
        <f>+มีค!B47</f>
        <v>5.23</v>
      </c>
      <c r="I18" s="37" t="str">
        <f>+เมย!$B$47</f>
        <v>4.95</v>
      </c>
      <c r="J18" s="37" t="str">
        <f>+พค!$B$47</f>
        <v>5.34</v>
      </c>
      <c r="K18" s="37" t="str">
        <f>+มิย!$B$47</f>
        <v>5.40</v>
      </c>
      <c r="L18" s="37" t="str">
        <f>+กค!$B$47</f>
        <v>5.78</v>
      </c>
      <c r="M18" s="37">
        <f>+สค!$B$47</f>
        <v>0</v>
      </c>
      <c r="N18" s="37">
        <f>+กย!$B$47</f>
        <v>0</v>
      </c>
      <c r="P18" s="76">
        <f>+O14/528</f>
        <v>55.242424242424242</v>
      </c>
      <c r="Q18" s="15"/>
      <c r="R18" s="14" t="s">
        <v>106</v>
      </c>
      <c r="S18" s="55"/>
      <c r="T18" s="57"/>
    </row>
    <row r="19" spans="1:20" x14ac:dyDescent="0.2">
      <c r="A19" s="133" t="s">
        <v>117</v>
      </c>
      <c r="B19" s="39" t="s">
        <v>105</v>
      </c>
      <c r="C19" s="40">
        <f>+(C16*100)/(522*31)</f>
        <v>100.45111852675812</v>
      </c>
      <c r="D19" s="40">
        <f>+(D16*100)/(522*31)</f>
        <v>101.21122234581634</v>
      </c>
      <c r="E19" s="40">
        <f>+(E16*100)/(522*31)</f>
        <v>104.41848967989124</v>
      </c>
      <c r="F19" s="40">
        <f>+(F16*100)/(522*31)</f>
        <v>96.854529724385117</v>
      </c>
      <c r="G19" s="40">
        <f>+(G16*100)/(522*28)</f>
        <v>98.433223864258352</v>
      </c>
      <c r="H19" s="40">
        <f>+(H16*100)/(522*31)</f>
        <v>99.944382647385979</v>
      </c>
      <c r="I19" s="40">
        <f>+(I16*100)/(522*30)</f>
        <v>105.53001277139208</v>
      </c>
      <c r="J19" s="40">
        <f>+(J16*100)/(522*31)</f>
        <v>98.195525892967495</v>
      </c>
      <c r="K19" s="40">
        <f>+(K16*100)/(522*30)</f>
        <v>94.597701149425291</v>
      </c>
      <c r="L19" s="40">
        <f>+(L16*100)/(522*31)</f>
        <v>104.70893585465332</v>
      </c>
      <c r="M19" s="40">
        <f>+(M16*100)/(522*31)</f>
        <v>0</v>
      </c>
      <c r="N19" s="40">
        <f>+(N16*100)/(522*30)</f>
        <v>0</v>
      </c>
      <c r="P19" s="41">
        <f>+(O16*100)/(522*$Q$13)</f>
        <v>112.23176568004155</v>
      </c>
      <c r="Q19" s="68"/>
      <c r="R19" s="14"/>
      <c r="S19" s="55"/>
      <c r="T19" s="57"/>
    </row>
    <row r="20" spans="1:20" ht="15" thickBot="1" x14ac:dyDescent="0.25">
      <c r="A20" s="134"/>
      <c r="B20" s="58" t="s">
        <v>106</v>
      </c>
      <c r="C20" s="59">
        <f>+C14/522</f>
        <v>4.2203065134099615</v>
      </c>
      <c r="D20" s="59">
        <f t="shared" ref="D20:I20" si="4">+D14/522</f>
        <v>5.9712643678160919</v>
      </c>
      <c r="E20" s="59">
        <f t="shared" si="4"/>
        <v>6.1877394636015328</v>
      </c>
      <c r="F20" s="59">
        <f t="shared" si="4"/>
        <v>5.5421455938697317</v>
      </c>
      <c r="G20" s="59">
        <f t="shared" si="4"/>
        <v>5.1340996168582373</v>
      </c>
      <c r="H20" s="59">
        <f t="shared" si="4"/>
        <v>5.7911877394636013</v>
      </c>
      <c r="I20" s="59">
        <f t="shared" si="4"/>
        <v>5.3237547892720309</v>
      </c>
      <c r="J20" s="59">
        <f t="shared" ref="J20:K20" si="5">+J14/522</f>
        <v>5.7413793103448274</v>
      </c>
      <c r="K20" s="59">
        <f t="shared" si="5"/>
        <v>5.7720306513409962</v>
      </c>
      <c r="L20" s="59">
        <f t="shared" ref="L20:M20" si="6">+L14/522</f>
        <v>6.1934865900383143</v>
      </c>
      <c r="M20" s="59">
        <f t="shared" si="6"/>
        <v>0</v>
      </c>
      <c r="N20" s="59">
        <f>+N14/522</f>
        <v>0</v>
      </c>
      <c r="P20" s="41">
        <f>+O14/522</f>
        <v>55.877394636015325</v>
      </c>
      <c r="Q20" s="69"/>
      <c r="R20" s="60"/>
      <c r="S20" s="61"/>
      <c r="T20" s="62"/>
    </row>
    <row r="21" spans="1:20" x14ac:dyDescent="0.2">
      <c r="A21" s="63" t="s">
        <v>81</v>
      </c>
      <c r="B21" s="46" t="s">
        <v>98</v>
      </c>
      <c r="C21" s="46" t="str">
        <f>+ตค!$C$36</f>
        <v>1.2725</v>
      </c>
      <c r="D21" s="46" t="str">
        <f>+พย!$C$36</f>
        <v>1.1545</v>
      </c>
      <c r="E21" s="46" t="str">
        <f>+ธค!$C$36</f>
        <v>1.3515</v>
      </c>
      <c r="F21" s="46" t="str">
        <f>+มค!$C$36</f>
        <v>1.5555</v>
      </c>
      <c r="G21" s="46" t="str">
        <f>+กพ!$C$36</f>
        <v>1.3601</v>
      </c>
      <c r="H21" s="46" t="str">
        <f>+มีค!$B$36</f>
        <v>1.5784</v>
      </c>
      <c r="I21" s="46" t="str">
        <f>+เมย!$C$36</f>
        <v>1.4149</v>
      </c>
      <c r="J21" s="46" t="str">
        <f>+พค!$C$36</f>
        <v>1.3038</v>
      </c>
      <c r="K21" s="67" t="str">
        <f>+มิย!$C$36</f>
        <v>1.3186</v>
      </c>
      <c r="L21" s="46" t="str">
        <f>+กค!$C$36</f>
        <v>1.3007</v>
      </c>
      <c r="M21" s="46">
        <f>+สค!$C$36</f>
        <v>0</v>
      </c>
      <c r="N21" s="46">
        <f>+กย!$C$36</f>
        <v>0</v>
      </c>
      <c r="O21" s="48">
        <f t="shared" si="3"/>
        <v>0</v>
      </c>
      <c r="P21" s="48"/>
      <c r="Q21" s="49">
        <f>+O22/O26</f>
        <v>1.3594176705452887</v>
      </c>
      <c r="R21" s="50" t="s">
        <v>98</v>
      </c>
      <c r="S21" s="51"/>
      <c r="T21" s="130">
        <v>1</v>
      </c>
    </row>
    <row r="22" spans="1:20" x14ac:dyDescent="0.2">
      <c r="A22" s="52"/>
      <c r="B22" s="5" t="s">
        <v>99</v>
      </c>
      <c r="C22" s="5">
        <f>+C26*C21</f>
        <v>1163.0650000000001</v>
      </c>
      <c r="D22" s="5">
        <f t="shared" ref="D22:N22" si="7">+D26*D21</f>
        <v>1082.921</v>
      </c>
      <c r="E22" s="5">
        <f t="shared" si="7"/>
        <v>1229.865</v>
      </c>
      <c r="F22" s="5">
        <f>+F26*F21</f>
        <v>1334.6190000000001</v>
      </c>
      <c r="G22" s="5">
        <f t="shared" si="7"/>
        <v>1101.681</v>
      </c>
      <c r="H22" s="5">
        <f t="shared" si="7"/>
        <v>1475.8040000000001</v>
      </c>
      <c r="I22" s="5">
        <f>+I26*I21</f>
        <v>1061.175</v>
      </c>
      <c r="J22" s="5">
        <f t="shared" si="7"/>
        <v>1220.3568</v>
      </c>
      <c r="K22" s="24">
        <f t="shared" si="7"/>
        <v>1213.1120000000001</v>
      </c>
      <c r="L22" s="5">
        <f t="shared" si="7"/>
        <v>1034.0564999999999</v>
      </c>
      <c r="M22" s="5">
        <f t="shared" si="7"/>
        <v>0</v>
      </c>
      <c r="N22" s="5">
        <f t="shared" si="7"/>
        <v>0</v>
      </c>
      <c r="O22" s="8">
        <f t="shared" si="3"/>
        <v>11916.6553</v>
      </c>
      <c r="P22" s="8"/>
      <c r="Q22" s="53"/>
      <c r="R22" s="54"/>
      <c r="S22" s="55"/>
      <c r="T22" s="131"/>
    </row>
    <row r="23" spans="1:20" x14ac:dyDescent="0.2">
      <c r="A23" s="52"/>
      <c r="B23" s="5" t="s">
        <v>100</v>
      </c>
      <c r="C23" s="5" t="str">
        <f>+ตค!$C$37</f>
        <v>1.2728</v>
      </c>
      <c r="D23" s="5" t="str">
        <f>+พย!$C$37</f>
        <v>1.1549</v>
      </c>
      <c r="E23" s="5" t="str">
        <f>+ธค!$C$37</f>
        <v>1.3481</v>
      </c>
      <c r="F23" s="5" t="str">
        <f>+มค!$C$37</f>
        <v>1.5514</v>
      </c>
      <c r="G23" s="5" t="str">
        <f>+กพ!$C$37</f>
        <v>1.3584</v>
      </c>
      <c r="H23" s="5" t="str">
        <f>+มีค!$B$37</f>
        <v>1.5764</v>
      </c>
      <c r="I23" s="5" t="str">
        <f>+เมย!$C$37</f>
        <v>1.4117</v>
      </c>
      <c r="J23" s="5" t="str">
        <f>+พค!$C$37</f>
        <v>1.2985</v>
      </c>
      <c r="K23" s="24" t="str">
        <f>+มิย!$C$37</f>
        <v>1.3148</v>
      </c>
      <c r="L23" s="5" t="str">
        <f>+กค!$C$37</f>
        <v>1.2990</v>
      </c>
      <c r="M23" s="5">
        <f>+สค!$C$37</f>
        <v>0</v>
      </c>
      <c r="N23" s="5">
        <f>+กย!$C$37</f>
        <v>0</v>
      </c>
      <c r="O23" s="8">
        <f t="shared" si="3"/>
        <v>0</v>
      </c>
      <c r="P23" s="8"/>
      <c r="Q23" s="56">
        <f>+O24/O26</f>
        <v>1.3569744010951403</v>
      </c>
      <c r="R23" s="9" t="s">
        <v>100</v>
      </c>
      <c r="S23" s="55"/>
      <c r="T23" s="131"/>
    </row>
    <row r="24" spans="1:20" x14ac:dyDescent="0.2">
      <c r="A24" s="52"/>
      <c r="B24" s="5" t="s">
        <v>101</v>
      </c>
      <c r="C24" s="5">
        <f>+C26*C23</f>
        <v>1163.3391999999999</v>
      </c>
      <c r="D24" s="5">
        <f t="shared" ref="D24:N24" si="8">+D26*D23</f>
        <v>1083.2962</v>
      </c>
      <c r="E24" s="5">
        <f t="shared" si="8"/>
        <v>1226.771</v>
      </c>
      <c r="F24" s="5">
        <f>+F26*F23</f>
        <v>1331.1011999999998</v>
      </c>
      <c r="G24" s="5">
        <f t="shared" si="8"/>
        <v>1100.3040000000001</v>
      </c>
      <c r="H24" s="5">
        <f t="shared" si="8"/>
        <v>1473.934</v>
      </c>
      <c r="I24" s="5">
        <f t="shared" si="8"/>
        <v>1058.7749999999999</v>
      </c>
      <c r="J24" s="5">
        <f t="shared" si="8"/>
        <v>1215.396</v>
      </c>
      <c r="K24" s="24">
        <f t="shared" si="8"/>
        <v>1209.616</v>
      </c>
      <c r="L24" s="5">
        <f t="shared" si="8"/>
        <v>1032.7049999999999</v>
      </c>
      <c r="M24" s="5">
        <f t="shared" si="8"/>
        <v>0</v>
      </c>
      <c r="N24" s="5">
        <f t="shared" si="8"/>
        <v>0</v>
      </c>
      <c r="O24" s="8">
        <f t="shared" si="3"/>
        <v>11895.2376</v>
      </c>
      <c r="P24" s="8"/>
      <c r="Q24" s="53"/>
      <c r="R24" s="54"/>
      <c r="S24" s="55"/>
      <c r="T24" s="57"/>
    </row>
    <row r="25" spans="1:20" x14ac:dyDescent="0.2">
      <c r="A25" s="52"/>
      <c r="B25" s="5" t="s">
        <v>102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>
        <f t="shared" si="3"/>
        <v>0</v>
      </c>
      <c r="P25" s="12"/>
      <c r="Q25" s="53"/>
      <c r="R25" s="54"/>
      <c r="S25" s="55"/>
      <c r="T25" s="57"/>
    </row>
    <row r="26" spans="1:20" x14ac:dyDescent="0.2">
      <c r="A26" s="52"/>
      <c r="B26" s="5" t="s">
        <v>103</v>
      </c>
      <c r="C26" s="11">
        <f>+ตค!$C$4</f>
        <v>914</v>
      </c>
      <c r="D26" s="11">
        <f>+พย!$C$4</f>
        <v>938</v>
      </c>
      <c r="E26" s="11">
        <f>+ธค!$C$4</f>
        <v>910</v>
      </c>
      <c r="F26" s="11">
        <f>+มค!$C$4</f>
        <v>858</v>
      </c>
      <c r="G26" s="11">
        <f>+กพ!$C$4</f>
        <v>810</v>
      </c>
      <c r="H26" s="11">
        <f>+มีค!$C$4</f>
        <v>935</v>
      </c>
      <c r="I26" s="11">
        <f>+เมย!$C$4</f>
        <v>750</v>
      </c>
      <c r="J26" s="11">
        <f>+พค!$C$4</f>
        <v>936</v>
      </c>
      <c r="K26" s="11">
        <f>+มิย!$C$4</f>
        <v>920</v>
      </c>
      <c r="L26" s="11">
        <f>+กค!$C$4</f>
        <v>795</v>
      </c>
      <c r="M26" s="11">
        <f>+สค!$C$4</f>
        <v>0</v>
      </c>
      <c r="N26" s="11">
        <f>+กย!$C$4</f>
        <v>0</v>
      </c>
      <c r="O26" s="12">
        <f t="shared" si="3"/>
        <v>8766</v>
      </c>
      <c r="P26" s="12"/>
      <c r="Q26" s="53"/>
      <c r="R26" s="54"/>
      <c r="S26" s="55"/>
      <c r="T26" s="57"/>
    </row>
    <row r="27" spans="1:20" x14ac:dyDescent="0.2">
      <c r="A27" s="52"/>
      <c r="B27" s="17" t="s">
        <v>104</v>
      </c>
      <c r="C27" s="18">
        <f>ตค!C6</f>
        <v>0</v>
      </c>
      <c r="D27" s="18">
        <f>+พย!$B$5</f>
        <v>0</v>
      </c>
      <c r="E27" s="18">
        <f>+ธค!$B$5</f>
        <v>0</v>
      </c>
      <c r="F27" s="18">
        <f>+มค!$B$5</f>
        <v>0</v>
      </c>
      <c r="G27" s="18">
        <f>+กพ!$B$5</f>
        <v>0</v>
      </c>
      <c r="H27" s="18">
        <f>+มีค!$B$5</f>
        <v>0</v>
      </c>
      <c r="I27" s="18">
        <f>+เมย!$B$5</f>
        <v>0</v>
      </c>
      <c r="J27" s="18">
        <f>+พค!$B$5</f>
        <v>0</v>
      </c>
      <c r="K27" s="18">
        <f>+มิย!$B$5</f>
        <v>0</v>
      </c>
      <c r="L27" s="18">
        <f>+กค!$B$5</f>
        <v>0</v>
      </c>
      <c r="M27" s="18">
        <f>+สค!$B$5</f>
        <v>0</v>
      </c>
      <c r="N27" s="18">
        <f>+กย!$B$5</f>
        <v>0</v>
      </c>
      <c r="O27" s="17">
        <f t="shared" si="3"/>
        <v>0</v>
      </c>
      <c r="P27" s="17"/>
      <c r="Q27" s="53"/>
      <c r="R27" s="54"/>
      <c r="S27" s="55"/>
      <c r="T27" s="57"/>
    </row>
    <row r="28" spans="1:20" x14ac:dyDescent="0.2">
      <c r="A28" s="52"/>
      <c r="B28" s="35" t="s">
        <v>113</v>
      </c>
      <c r="C28" s="36">
        <f>+ตค!C8</f>
        <v>5438</v>
      </c>
      <c r="D28" s="36">
        <f>+พย!C8</f>
        <v>5123</v>
      </c>
      <c r="E28" s="36">
        <f>+ธค!C8</f>
        <v>4629</v>
      </c>
      <c r="F28" s="36">
        <f>+มค!C8</f>
        <v>4870</v>
      </c>
      <c r="G28" s="36">
        <f>+กพ!C8</f>
        <v>4244</v>
      </c>
      <c r="H28" s="36">
        <f>+มีค!C8</f>
        <v>5150</v>
      </c>
      <c r="I28" s="36">
        <f>+เมย!C8</f>
        <v>3756</v>
      </c>
      <c r="J28" s="36">
        <f>+พค!C8</f>
        <v>4196</v>
      </c>
      <c r="K28" s="36">
        <f>+มิย!C8</f>
        <v>4766</v>
      </c>
      <c r="L28" s="36">
        <f>+กค!C8</f>
        <v>4348</v>
      </c>
      <c r="M28" s="36">
        <f>+สค!C8</f>
        <v>0</v>
      </c>
      <c r="N28" s="36">
        <f>+กย!C8</f>
        <v>0</v>
      </c>
      <c r="O28" s="36">
        <f>SUM(C28:N28)</f>
        <v>46520</v>
      </c>
      <c r="P28" s="35"/>
      <c r="Q28" s="54">
        <v>5.52</v>
      </c>
      <c r="R28" s="80" t="s">
        <v>128</v>
      </c>
      <c r="S28" s="55"/>
      <c r="T28" s="57"/>
    </row>
    <row r="29" spans="1:20" x14ac:dyDescent="0.2">
      <c r="A29" s="132" t="s">
        <v>122</v>
      </c>
      <c r="B29" s="37" t="s">
        <v>105</v>
      </c>
      <c r="C29" s="38" t="str">
        <f>+ตค!$C$46</f>
        <v>96.02</v>
      </c>
      <c r="D29" s="38" t="str">
        <f>+พย!$C$46</f>
        <v>93.04</v>
      </c>
      <c r="E29" s="38" t="str">
        <f>+ธค!$C$46</f>
        <v>81.52</v>
      </c>
      <c r="F29" s="38" t="str">
        <f>+มค!$C$46</f>
        <v>85.75</v>
      </c>
      <c r="G29" s="38" t="str">
        <f>+กพ!$C$46</f>
        <v>82.76</v>
      </c>
      <c r="H29" s="38" t="str">
        <f>+มีค!$B$46</f>
        <v>91.39</v>
      </c>
      <c r="I29" s="38" t="str">
        <f>+เมย!$C$46</f>
        <v>68.02</v>
      </c>
      <c r="J29" s="38" t="str">
        <f>+พค!$C$46</f>
        <v>73.66</v>
      </c>
      <c r="K29" s="38" t="str">
        <f>+มิย!$C$46</f>
        <v>86.54</v>
      </c>
      <c r="L29" s="38" t="str">
        <f>+กค!$C$46</f>
        <v>76.31</v>
      </c>
      <c r="M29" s="38">
        <f>+สค!$C$46</f>
        <v>0</v>
      </c>
      <c r="N29" s="38">
        <f>+กย!$C$46</f>
        <v>0</v>
      </c>
      <c r="P29" s="76">
        <f>+(O28*100)/(180*$Q$13)</f>
        <v>94.668294668294664</v>
      </c>
      <c r="Q29" s="23"/>
      <c r="R29" s="13" t="s">
        <v>105</v>
      </c>
      <c r="S29" s="55"/>
      <c r="T29" s="57"/>
    </row>
    <row r="30" spans="1:20" ht="15" thickBot="1" x14ac:dyDescent="0.25">
      <c r="A30" s="132"/>
      <c r="B30" s="37" t="s">
        <v>106</v>
      </c>
      <c r="C30" s="38" t="str">
        <f>+ตค!$C$47</f>
        <v>4.92</v>
      </c>
      <c r="D30" s="38" t="str">
        <f>+พย!$C$47</f>
        <v>5.02</v>
      </c>
      <c r="E30" s="38" t="str">
        <f>+ธค!$C$47</f>
        <v>4.88</v>
      </c>
      <c r="F30" s="38" t="str">
        <f>+มค!$C$47</f>
        <v>4.59</v>
      </c>
      <c r="G30" s="38" t="str">
        <f>+กพ!$C$47</f>
        <v>4.36</v>
      </c>
      <c r="H30" s="38" t="str">
        <f>+มีค!$B$47</f>
        <v>5.23</v>
      </c>
      <c r="I30" s="38" t="str">
        <f>+เมย!$C$47</f>
        <v>4.00</v>
      </c>
      <c r="J30" s="38" t="str">
        <f>+พค!$C$47</f>
        <v>5.03</v>
      </c>
      <c r="K30" s="38" t="str">
        <f>+มิย!$C$47</f>
        <v>4.92</v>
      </c>
      <c r="L30" s="38" t="str">
        <f>+กค!$C$47</f>
        <v>4.23</v>
      </c>
      <c r="M30" s="38">
        <f>+สค!$C$47</f>
        <v>0</v>
      </c>
      <c r="N30" s="38">
        <f>+กย!$C$47</f>
        <v>0</v>
      </c>
      <c r="P30" s="76">
        <f>+O26/180</f>
        <v>48.7</v>
      </c>
      <c r="Q30" s="15"/>
      <c r="R30" s="14" t="s">
        <v>106</v>
      </c>
      <c r="S30" s="55"/>
      <c r="T30" s="57"/>
    </row>
    <row r="31" spans="1:20" x14ac:dyDescent="0.2">
      <c r="A31" s="64" t="s">
        <v>82</v>
      </c>
      <c r="B31" s="46" t="s">
        <v>98</v>
      </c>
      <c r="C31" s="67" t="str">
        <f>+ตค!$D$36</f>
        <v>0.6729</v>
      </c>
      <c r="D31" s="67" t="str">
        <f>+พย!$D$36</f>
        <v>0.7253</v>
      </c>
      <c r="E31" s="67" t="str">
        <f>+ธค!$D$36</f>
        <v>0.7877</v>
      </c>
      <c r="F31" s="67" t="str">
        <f>+มค!$D$36</f>
        <v>0.6653</v>
      </c>
      <c r="G31" s="67" t="str">
        <f>+กพ!$D$36</f>
        <v>0.6741</v>
      </c>
      <c r="H31" s="67">
        <f>+มีค!$D$36</f>
        <v>0.66269999999999996</v>
      </c>
      <c r="I31" s="67" t="str">
        <f>+เมย!$D$36</f>
        <v>0.6723</v>
      </c>
      <c r="J31" s="67" t="str">
        <f>+พค!$D$36</f>
        <v>0.6383</v>
      </c>
      <c r="K31" s="67" t="str">
        <f>+มิย!$D$36</f>
        <v>0.6399</v>
      </c>
      <c r="L31" s="47" t="str">
        <f>+กค!$D$36</f>
        <v>0.5977</v>
      </c>
      <c r="M31" s="84">
        <f>+สค!$D$36</f>
        <v>0</v>
      </c>
      <c r="N31" s="84">
        <f>+กย!$D$36</f>
        <v>0</v>
      </c>
      <c r="O31" s="48">
        <f t="shared" si="2"/>
        <v>0.66269999999999996</v>
      </c>
      <c r="P31" s="48"/>
      <c r="Q31" s="49">
        <f>+O32/O36</f>
        <v>0.6729046666666666</v>
      </c>
      <c r="R31" s="50" t="s">
        <v>98</v>
      </c>
      <c r="S31" s="51"/>
      <c r="T31" s="130">
        <v>0.6</v>
      </c>
    </row>
    <row r="32" spans="1:20" x14ac:dyDescent="0.2">
      <c r="A32" s="52"/>
      <c r="B32" s="5" t="s">
        <v>99</v>
      </c>
      <c r="C32" s="24">
        <f>+C36*C31</f>
        <v>135.25290000000001</v>
      </c>
      <c r="D32" s="24">
        <f t="shared" ref="D32:N32" si="9">+D36*D31</f>
        <v>171.17079999999999</v>
      </c>
      <c r="E32" s="24">
        <f t="shared" si="9"/>
        <v>162.2662</v>
      </c>
      <c r="F32" s="24">
        <f t="shared" si="9"/>
        <v>129.06819999999999</v>
      </c>
      <c r="G32" s="24">
        <f t="shared" si="9"/>
        <v>119.31570000000001</v>
      </c>
      <c r="H32" s="24">
        <f t="shared" si="9"/>
        <v>137.8416</v>
      </c>
      <c r="I32" s="24">
        <f t="shared" si="9"/>
        <v>131.77080000000001</v>
      </c>
      <c r="J32" s="24">
        <f t="shared" si="9"/>
        <v>133.40469999999999</v>
      </c>
      <c r="K32" s="24">
        <f t="shared" si="9"/>
        <v>156.13560000000001</v>
      </c>
      <c r="L32" s="5">
        <f t="shared" si="9"/>
        <v>136.8733</v>
      </c>
      <c r="M32" s="5">
        <f t="shared" si="9"/>
        <v>0</v>
      </c>
      <c r="N32" s="5">
        <f t="shared" si="9"/>
        <v>0</v>
      </c>
      <c r="O32" s="8">
        <f t="shared" si="2"/>
        <v>1413.0998</v>
      </c>
      <c r="P32" s="8"/>
      <c r="Q32" s="53"/>
      <c r="R32" s="54"/>
      <c r="S32" s="55"/>
      <c r="T32" s="131"/>
    </row>
    <row r="33" spans="1:20" x14ac:dyDescent="0.2">
      <c r="A33" s="52"/>
      <c r="B33" s="5" t="s">
        <v>100</v>
      </c>
      <c r="C33" s="24" t="str">
        <f>+ตค!$D$37</f>
        <v>0.6695</v>
      </c>
      <c r="D33" s="24" t="str">
        <f>+พย!$D$37</f>
        <v>0.7198</v>
      </c>
      <c r="E33" s="24" t="str">
        <f>+ธค!$D$37</f>
        <v>0.7828</v>
      </c>
      <c r="F33" s="24" t="str">
        <f>+มค!$D$37</f>
        <v>0.6623</v>
      </c>
      <c r="G33" s="24" t="str">
        <f>+กพ!$D$37</f>
        <v>0.6725</v>
      </c>
      <c r="H33" s="24">
        <f>+มีค!$D$37</f>
        <v>0.65790000000000004</v>
      </c>
      <c r="I33" s="24" t="str">
        <f>+เมย!$D$37</f>
        <v>0.6672</v>
      </c>
      <c r="J33" s="24" t="str">
        <f>+พค!$D$37</f>
        <v>0.6321</v>
      </c>
      <c r="K33" s="24" t="str">
        <f>+มิย!$D$37</f>
        <v>0.6339</v>
      </c>
      <c r="L33" s="31" t="str">
        <f>+กค!$D$37</f>
        <v>0.5955</v>
      </c>
      <c r="M33" s="85">
        <f>+สค!$D$37</f>
        <v>0</v>
      </c>
      <c r="N33" s="85">
        <f>+กย!$D$37</f>
        <v>0</v>
      </c>
      <c r="O33" s="8">
        <f t="shared" si="2"/>
        <v>0.65790000000000004</v>
      </c>
      <c r="P33" s="8"/>
      <c r="Q33" s="56">
        <f>+O34/O36</f>
        <v>0.66856295238095242</v>
      </c>
      <c r="R33" s="9" t="s">
        <v>100</v>
      </c>
      <c r="S33" s="55"/>
      <c r="T33" s="131"/>
    </row>
    <row r="34" spans="1:20" x14ac:dyDescent="0.2">
      <c r="A34" s="52"/>
      <c r="B34" s="5" t="s">
        <v>101</v>
      </c>
      <c r="C34" s="5">
        <f>+C36*C33</f>
        <v>134.56950000000001</v>
      </c>
      <c r="D34" s="5">
        <f t="shared" ref="D34:N34" si="10">+D36*D33</f>
        <v>169.87280000000001</v>
      </c>
      <c r="E34" s="5">
        <f t="shared" si="10"/>
        <v>161.2568</v>
      </c>
      <c r="F34" s="5">
        <f t="shared" si="10"/>
        <v>128.4862</v>
      </c>
      <c r="G34" s="5">
        <f t="shared" si="10"/>
        <v>119.0325</v>
      </c>
      <c r="H34" s="5">
        <f t="shared" si="10"/>
        <v>136.8432</v>
      </c>
      <c r="I34" s="5">
        <f t="shared" si="10"/>
        <v>130.77119999999999</v>
      </c>
      <c r="J34" s="5">
        <f t="shared" si="10"/>
        <v>132.10890000000001</v>
      </c>
      <c r="K34" s="5">
        <f t="shared" si="10"/>
        <v>154.67160000000001</v>
      </c>
      <c r="L34" s="5">
        <f t="shared" si="10"/>
        <v>136.36950000000002</v>
      </c>
      <c r="M34" s="5">
        <f t="shared" si="10"/>
        <v>0</v>
      </c>
      <c r="N34" s="5">
        <f t="shared" si="10"/>
        <v>0</v>
      </c>
      <c r="O34" s="8">
        <f t="shared" si="2"/>
        <v>1403.9822000000001</v>
      </c>
      <c r="P34" s="8"/>
      <c r="Q34" s="53"/>
      <c r="R34" s="54"/>
      <c r="S34" s="55"/>
      <c r="T34" s="57"/>
    </row>
    <row r="35" spans="1:20" x14ac:dyDescent="0.2">
      <c r="A35" s="52"/>
      <c r="B35" s="5" t="s">
        <v>102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>
        <f t="shared" si="2"/>
        <v>0</v>
      </c>
      <c r="P35" s="12"/>
      <c r="Q35" s="53"/>
      <c r="R35" s="54"/>
      <c r="S35" s="55"/>
      <c r="T35" s="57"/>
    </row>
    <row r="36" spans="1:20" x14ac:dyDescent="0.2">
      <c r="A36" s="52"/>
      <c r="B36" s="5" t="s">
        <v>103</v>
      </c>
      <c r="C36" s="11">
        <f>+ตค!$D$4</f>
        <v>201</v>
      </c>
      <c r="D36" s="11">
        <f>+พย!$D$4</f>
        <v>236</v>
      </c>
      <c r="E36" s="11">
        <f>+ธค!$D$4</f>
        <v>206</v>
      </c>
      <c r="F36" s="11">
        <f>+มค!$D$4</f>
        <v>194</v>
      </c>
      <c r="G36" s="11">
        <f>+กพ!$D$4</f>
        <v>177</v>
      </c>
      <c r="H36" s="11">
        <f>+มีค!$D$4</f>
        <v>208</v>
      </c>
      <c r="I36" s="11">
        <f>+เมย!$D$4</f>
        <v>196</v>
      </c>
      <c r="J36" s="11">
        <f>+พค!$D$4</f>
        <v>209</v>
      </c>
      <c r="K36" s="11">
        <f>+มิย!$D$4</f>
        <v>244</v>
      </c>
      <c r="L36" s="11">
        <f>+กค!$D$4</f>
        <v>229</v>
      </c>
      <c r="M36" s="11">
        <f>+สค!$D$4</f>
        <v>0</v>
      </c>
      <c r="N36" s="11">
        <f>+กย!$D$4</f>
        <v>0</v>
      </c>
      <c r="O36" s="12">
        <f t="shared" si="2"/>
        <v>2100</v>
      </c>
      <c r="P36" s="12"/>
      <c r="Q36" s="53"/>
      <c r="R36" s="54"/>
      <c r="S36" s="55"/>
      <c r="T36" s="57"/>
    </row>
    <row r="37" spans="1:20" x14ac:dyDescent="0.2">
      <c r="A37" s="52"/>
      <c r="B37" s="17" t="s">
        <v>104</v>
      </c>
      <c r="C37" s="18">
        <f>+ตค!$D$6</f>
        <v>0</v>
      </c>
      <c r="D37" s="18">
        <f>+พย!$D$5</f>
        <v>0</v>
      </c>
      <c r="E37" s="18">
        <f>+ธค!$D$5</f>
        <v>1</v>
      </c>
      <c r="F37" s="18">
        <f>+มค!$D$5</f>
        <v>0</v>
      </c>
      <c r="G37" s="18">
        <f>+กพ!$D$5</f>
        <v>1</v>
      </c>
      <c r="H37" s="18">
        <f>+มีค!$D$5</f>
        <v>0</v>
      </c>
      <c r="I37" s="18">
        <f>+เมย!$D$5</f>
        <v>0</v>
      </c>
      <c r="J37" s="18">
        <f>+พค!$D$5</f>
        <v>2</v>
      </c>
      <c r="K37" s="18">
        <f>+มิย!$D$5</f>
        <v>0</v>
      </c>
      <c r="L37" s="18">
        <f>+กค!$D$5</f>
        <v>4</v>
      </c>
      <c r="M37" s="18">
        <f>+สค!$D$5</f>
        <v>0</v>
      </c>
      <c r="N37" s="18">
        <f>+กย!$D$5</f>
        <v>0</v>
      </c>
      <c r="O37" s="17">
        <f t="shared" si="2"/>
        <v>8</v>
      </c>
      <c r="P37" s="17"/>
      <c r="Q37" s="53"/>
      <c r="R37" s="54"/>
      <c r="S37" s="55"/>
      <c r="T37" s="57"/>
    </row>
    <row r="38" spans="1:20" x14ac:dyDescent="0.2">
      <c r="A38" s="52"/>
      <c r="B38" s="35" t="s">
        <v>113</v>
      </c>
      <c r="C38" s="36">
        <f>+ตค!D8</f>
        <v>658</v>
      </c>
      <c r="D38" s="36">
        <f>+พย!D8</f>
        <v>734</v>
      </c>
      <c r="E38" s="36">
        <f>+ธค!D8</f>
        <v>184</v>
      </c>
      <c r="F38" s="36">
        <f>+มค!D8</f>
        <v>702</v>
      </c>
      <c r="G38" s="36">
        <f>+กพ!D8</f>
        <v>605</v>
      </c>
      <c r="H38" s="36">
        <f>+มีค!D8</f>
        <v>708</v>
      </c>
      <c r="I38" s="36">
        <f>+เมย!D8</f>
        <v>707</v>
      </c>
      <c r="J38" s="36">
        <f>+พค!D8</f>
        <v>634</v>
      </c>
      <c r="K38" s="36">
        <f>+มิย!D8</f>
        <v>680</v>
      </c>
      <c r="L38" s="36">
        <f>+กค!D8</f>
        <v>761</v>
      </c>
      <c r="M38" s="36">
        <f>+สค!D8</f>
        <v>0</v>
      </c>
      <c r="N38" s="36">
        <f>+กย!D8</f>
        <v>0</v>
      </c>
      <c r="O38" s="36">
        <f>SUM(C38:N38)</f>
        <v>6373</v>
      </c>
      <c r="P38" s="35"/>
      <c r="Q38" s="54">
        <v>3.28</v>
      </c>
      <c r="R38" s="80" t="s">
        <v>128</v>
      </c>
      <c r="S38" s="55"/>
      <c r="T38" s="57"/>
    </row>
    <row r="39" spans="1:20" x14ac:dyDescent="0.2">
      <c r="A39" s="132" t="s">
        <v>118</v>
      </c>
      <c r="B39" s="37" t="s">
        <v>105</v>
      </c>
      <c r="C39" s="38" t="str">
        <f>+ตค!$D$46</f>
        <v>69.68</v>
      </c>
      <c r="D39" s="38" t="str">
        <f>+พย!$D$46</f>
        <v>78.89</v>
      </c>
      <c r="E39" s="38" t="str">
        <f>+ธค!$D$46</f>
        <v>82.58</v>
      </c>
      <c r="F39" s="38" t="str">
        <f>+มค!$D$46</f>
        <v>75.05</v>
      </c>
      <c r="G39" s="38" t="str">
        <f>+กพ!$D$46</f>
        <v>71.55</v>
      </c>
      <c r="H39" s="38">
        <f>+มีค!$D$46</f>
        <v>75.16</v>
      </c>
      <c r="I39" s="38" t="str">
        <f>+เมย!$D$46</f>
        <v>77.56</v>
      </c>
      <c r="J39" s="38" t="str">
        <f>+พค!$D$46</f>
        <v>66.67</v>
      </c>
      <c r="K39" s="38" t="str">
        <f>+มิย!$D$46</f>
        <v>74.44</v>
      </c>
      <c r="L39" s="38" t="str">
        <f>+กค!$D$46</f>
        <v>81.83</v>
      </c>
      <c r="M39" s="38">
        <f>+สค!$D$46</f>
        <v>0</v>
      </c>
      <c r="N39" s="38">
        <f>+กย!$D$46</f>
        <v>0</v>
      </c>
      <c r="P39" s="76">
        <f>+(O38*100)/(30*$Q$13)</f>
        <v>77.814407814407815</v>
      </c>
      <c r="Q39" s="23"/>
      <c r="R39" s="13" t="s">
        <v>105</v>
      </c>
      <c r="S39" s="55"/>
      <c r="T39" s="57"/>
    </row>
    <row r="40" spans="1:20" ht="15" thickBot="1" x14ac:dyDescent="0.25">
      <c r="A40" s="132"/>
      <c r="B40" s="37" t="s">
        <v>106</v>
      </c>
      <c r="C40" s="38" t="str">
        <f>+ตค!$D$47</f>
        <v>6.53</v>
      </c>
      <c r="D40" s="38" t="str">
        <f>+พย!$D$47</f>
        <v>7.53</v>
      </c>
      <c r="E40" s="38" t="str">
        <f>+ธค!$D$47</f>
        <v>6.67</v>
      </c>
      <c r="F40" s="38" t="str">
        <f>+มค!$D$47</f>
        <v>6.37</v>
      </c>
      <c r="G40" s="38" t="str">
        <f>+กพ!$D$47</f>
        <v>5.83</v>
      </c>
      <c r="H40" s="38">
        <f>+มีค!$D$47</f>
        <v>6.8</v>
      </c>
      <c r="I40" s="38" t="str">
        <f>+เมย!$D$47</f>
        <v>6.40</v>
      </c>
      <c r="J40" s="38" t="str">
        <f>+พค!$D$47</f>
        <v>6.73</v>
      </c>
      <c r="K40" s="38" t="str">
        <f>+มิย!$D$47</f>
        <v>8.00</v>
      </c>
      <c r="L40" s="38" t="str">
        <f>+กค!$D$47</f>
        <v>7.63</v>
      </c>
      <c r="M40" s="38">
        <f>+สค!$D$47</f>
        <v>0</v>
      </c>
      <c r="N40" s="38">
        <f>+กย!$D$47</f>
        <v>0</v>
      </c>
      <c r="P40" s="76">
        <f>+O36/30</f>
        <v>70</v>
      </c>
      <c r="Q40" s="15"/>
      <c r="R40" s="14" t="s">
        <v>106</v>
      </c>
      <c r="S40" s="55"/>
      <c r="T40" s="57"/>
    </row>
    <row r="41" spans="1:20" x14ac:dyDescent="0.2">
      <c r="A41" s="65" t="s">
        <v>120</v>
      </c>
      <c r="B41" s="46" t="s">
        <v>98</v>
      </c>
      <c r="C41" s="46" t="str">
        <f>+ตค!$E$36</f>
        <v>0.8033</v>
      </c>
      <c r="D41" s="67" t="str">
        <f>+พย!$E$36</f>
        <v>0.7534</v>
      </c>
      <c r="E41" s="67" t="str">
        <f>+ธค!$E$36</f>
        <v>0.6742</v>
      </c>
      <c r="F41" s="67" t="str">
        <f>+มค!$E$36</f>
        <v>0.8132</v>
      </c>
      <c r="G41" s="67" t="str">
        <f>+กพ!$E$36</f>
        <v>0.8006</v>
      </c>
      <c r="H41" s="46" t="str">
        <f>+มีค!$E$36</f>
        <v>0.6954</v>
      </c>
      <c r="I41" s="46" t="str">
        <f>+เมย!$E$36</f>
        <v>0.7992</v>
      </c>
      <c r="J41" s="46" t="str">
        <f>+พค!$E$36</f>
        <v>0.8219</v>
      </c>
      <c r="K41" s="46" t="str">
        <f>+มิย!$E$36</f>
        <v>0.6128</v>
      </c>
      <c r="L41" s="46" t="str">
        <f>+กค!$E$36</f>
        <v>0.7238</v>
      </c>
      <c r="M41" s="46">
        <f>+สค!$E$36</f>
        <v>0</v>
      </c>
      <c r="N41" s="46">
        <f>+กย!$E$36</f>
        <v>0</v>
      </c>
      <c r="O41" s="48">
        <f t="shared" si="2"/>
        <v>0</v>
      </c>
      <c r="P41" s="48"/>
      <c r="Q41" s="49">
        <f>+O42/O46</f>
        <v>0.74259988228369633</v>
      </c>
      <c r="R41" s="50" t="s">
        <v>98</v>
      </c>
      <c r="S41" s="51"/>
      <c r="T41" s="130">
        <v>0.6</v>
      </c>
    </row>
    <row r="42" spans="1:20" x14ac:dyDescent="0.2">
      <c r="A42" s="52"/>
      <c r="B42" s="5" t="s">
        <v>99</v>
      </c>
      <c r="C42" s="5">
        <f>+C46*C41</f>
        <v>158.2501</v>
      </c>
      <c r="D42" s="24">
        <f t="shared" ref="D42:N42" si="11">+D46*D41</f>
        <v>141.63919999999999</v>
      </c>
      <c r="E42" s="24">
        <f t="shared" si="11"/>
        <v>115.2882</v>
      </c>
      <c r="F42" s="24">
        <f t="shared" si="11"/>
        <v>107.3424</v>
      </c>
      <c r="G42" s="24">
        <f t="shared" si="11"/>
        <v>102.4768</v>
      </c>
      <c r="H42" s="24">
        <f t="shared" si="11"/>
        <v>123.08580000000001</v>
      </c>
      <c r="I42" s="5">
        <f t="shared" si="11"/>
        <v>109.49040000000001</v>
      </c>
      <c r="J42" s="5">
        <f t="shared" si="11"/>
        <v>132.32589999999999</v>
      </c>
      <c r="K42" s="5">
        <f t="shared" si="11"/>
        <v>129.9136</v>
      </c>
      <c r="L42" s="5">
        <f t="shared" si="11"/>
        <v>141.8648</v>
      </c>
      <c r="M42" s="5">
        <f t="shared" si="11"/>
        <v>0</v>
      </c>
      <c r="N42" s="5">
        <f t="shared" si="11"/>
        <v>0</v>
      </c>
      <c r="O42" s="8">
        <f t="shared" si="2"/>
        <v>1261.6772000000001</v>
      </c>
      <c r="P42" s="8"/>
      <c r="Q42" s="53"/>
      <c r="R42" s="54"/>
      <c r="S42" s="55"/>
      <c r="T42" s="131"/>
    </row>
    <row r="43" spans="1:20" x14ac:dyDescent="0.2">
      <c r="A43" s="52"/>
      <c r="B43" s="5" t="s">
        <v>100</v>
      </c>
      <c r="C43" s="5" t="str">
        <f>+ตค!$E$37</f>
        <v>0.8003</v>
      </c>
      <c r="D43" s="24" t="str">
        <f>+พย!$E$37</f>
        <v>0.7488</v>
      </c>
      <c r="E43" s="24" t="str">
        <f>+ธค!$E$37</f>
        <v>0.6701</v>
      </c>
      <c r="F43" s="24" t="str">
        <f>+มค!$E$37</f>
        <v>0.8135</v>
      </c>
      <c r="G43" s="24" t="str">
        <f>+กพ!$E$37</f>
        <v>0.7951</v>
      </c>
      <c r="H43" s="5" t="str">
        <f>+มีค!$E$37</f>
        <v>0.6934</v>
      </c>
      <c r="I43" s="5" t="str">
        <f>+เมย!$E$37</f>
        <v>0.7932</v>
      </c>
      <c r="J43" s="5" t="str">
        <f>+พค!$E$37</f>
        <v>0.8143</v>
      </c>
      <c r="K43" s="5" t="str">
        <f>+มิย!$E$37</f>
        <v>0.6108</v>
      </c>
      <c r="L43" s="5" t="str">
        <f>+กค!$E$37</f>
        <v>0.7219</v>
      </c>
      <c r="M43" s="5">
        <f>+สค!$E$37</f>
        <v>0</v>
      </c>
      <c r="N43" s="5">
        <f>+กย!$E$37</f>
        <v>0</v>
      </c>
      <c r="O43" s="8">
        <f t="shared" si="2"/>
        <v>0</v>
      </c>
      <c r="P43" s="8"/>
      <c r="Q43" s="56">
        <f>+O44/O46</f>
        <v>0.73905821071218369</v>
      </c>
      <c r="R43" s="9" t="s">
        <v>100</v>
      </c>
      <c r="S43" s="55"/>
      <c r="T43" s="131"/>
    </row>
    <row r="44" spans="1:20" x14ac:dyDescent="0.2">
      <c r="A44" s="52"/>
      <c r="B44" s="5" t="s">
        <v>101</v>
      </c>
      <c r="C44" s="5">
        <f>+C46*C43</f>
        <v>157.6591</v>
      </c>
      <c r="D44" s="5">
        <f t="shared" ref="D44:N44" si="12">+D46*D43</f>
        <v>140.77440000000001</v>
      </c>
      <c r="E44" s="5">
        <f t="shared" si="12"/>
        <v>114.58710000000001</v>
      </c>
      <c r="F44" s="5">
        <f t="shared" si="12"/>
        <v>107.38200000000001</v>
      </c>
      <c r="G44" s="5">
        <f t="shared" si="12"/>
        <v>101.7728</v>
      </c>
      <c r="H44" s="5">
        <f t="shared" si="12"/>
        <v>122.73180000000001</v>
      </c>
      <c r="I44" s="5">
        <f t="shared" si="12"/>
        <v>108.66840000000001</v>
      </c>
      <c r="J44" s="5">
        <f t="shared" si="12"/>
        <v>131.10230000000001</v>
      </c>
      <c r="K44" s="5">
        <f t="shared" si="12"/>
        <v>129.4896</v>
      </c>
      <c r="L44" s="5">
        <f t="shared" si="12"/>
        <v>141.4924</v>
      </c>
      <c r="M44" s="5">
        <f t="shared" si="12"/>
        <v>0</v>
      </c>
      <c r="N44" s="5">
        <f t="shared" si="12"/>
        <v>0</v>
      </c>
      <c r="O44" s="8">
        <f t="shared" si="2"/>
        <v>1255.6599000000001</v>
      </c>
      <c r="P44" s="8"/>
      <c r="Q44" s="53"/>
      <c r="R44" s="54"/>
      <c r="S44" s="55"/>
      <c r="T44" s="57"/>
    </row>
    <row r="45" spans="1:20" x14ac:dyDescent="0.2">
      <c r="A45" s="52"/>
      <c r="B45" s="5" t="s">
        <v>102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>
        <f t="shared" si="2"/>
        <v>0</v>
      </c>
      <c r="P45" s="12"/>
      <c r="Q45" s="53"/>
      <c r="R45" s="54"/>
      <c r="S45" s="55"/>
      <c r="T45" s="57"/>
    </row>
    <row r="46" spans="1:20" x14ac:dyDescent="0.2">
      <c r="A46" s="52"/>
      <c r="B46" s="5" t="s">
        <v>103</v>
      </c>
      <c r="C46" s="11">
        <f>+ตค!$E$4</f>
        <v>197</v>
      </c>
      <c r="D46" s="11">
        <f>+พย!$E$4</f>
        <v>188</v>
      </c>
      <c r="E46" s="11">
        <f>+ธค!$E$4</f>
        <v>171</v>
      </c>
      <c r="F46" s="11">
        <f>+มค!$E$4</f>
        <v>132</v>
      </c>
      <c r="G46" s="11">
        <f>+กพ!$E$4</f>
        <v>128</v>
      </c>
      <c r="H46" s="11">
        <f>+มีค!$E$4</f>
        <v>177</v>
      </c>
      <c r="I46" s="11">
        <f>+เมย!$E$4</f>
        <v>137</v>
      </c>
      <c r="J46" s="11">
        <f>+พค!$E$4</f>
        <v>161</v>
      </c>
      <c r="K46" s="11">
        <f>+มิย!$E$4</f>
        <v>212</v>
      </c>
      <c r="L46" s="11">
        <f>+กค!$E$4</f>
        <v>196</v>
      </c>
      <c r="M46" s="11">
        <f>+สค!$E$4</f>
        <v>0</v>
      </c>
      <c r="N46" s="11">
        <f>+กย!$E$4</f>
        <v>0</v>
      </c>
      <c r="O46" s="12">
        <f t="shared" si="2"/>
        <v>1699</v>
      </c>
      <c r="P46" s="12"/>
      <c r="Q46" s="53"/>
      <c r="R46" s="54"/>
      <c r="S46" s="55"/>
      <c r="T46" s="57"/>
    </row>
    <row r="47" spans="1:20" x14ac:dyDescent="0.2">
      <c r="A47" s="52"/>
      <c r="B47" s="17" t="s">
        <v>104</v>
      </c>
      <c r="C47" s="18">
        <f>+ตค!$E$6</f>
        <v>0</v>
      </c>
      <c r="D47" s="18">
        <f>+พย!$E$5</f>
        <v>0</v>
      </c>
      <c r="E47" s="18">
        <f>+ธค!$E$5</f>
        <v>0</v>
      </c>
      <c r="F47" s="18">
        <f>+มค!$E$5</f>
        <v>0</v>
      </c>
      <c r="G47" s="18">
        <f>+กพ!$E$5</f>
        <v>0</v>
      </c>
      <c r="H47" s="18">
        <f>+มีค!$E$5</f>
        <v>0</v>
      </c>
      <c r="I47" s="18">
        <f>+เมย!$E$5</f>
        <v>0</v>
      </c>
      <c r="J47" s="18">
        <f>+พค!$E$5</f>
        <v>0</v>
      </c>
      <c r="K47" s="18">
        <f>+มิย!$E$5</f>
        <v>0</v>
      </c>
      <c r="L47" s="18">
        <f>+กค!$E$5</f>
        <v>3</v>
      </c>
      <c r="M47" s="18">
        <f>+สค!$E$5</f>
        <v>0</v>
      </c>
      <c r="N47" s="18">
        <f>+กย!$E$5</f>
        <v>0</v>
      </c>
      <c r="O47" s="17">
        <f t="shared" si="2"/>
        <v>3</v>
      </c>
      <c r="P47" s="17"/>
      <c r="Q47" s="53"/>
      <c r="R47" s="54"/>
      <c r="S47" s="55"/>
      <c r="T47" s="57"/>
    </row>
    <row r="48" spans="1:20" x14ac:dyDescent="0.2">
      <c r="A48" s="52"/>
      <c r="B48" s="35" t="s">
        <v>113</v>
      </c>
      <c r="C48" s="36">
        <f>+ตค!E8</f>
        <v>731</v>
      </c>
      <c r="D48" s="36">
        <f>+พย!E8</f>
        <v>676</v>
      </c>
      <c r="E48" s="36">
        <f>+ธค!E8</f>
        <v>530</v>
      </c>
      <c r="F48" s="36">
        <f>+มค!E8</f>
        <v>514</v>
      </c>
      <c r="G48" s="36">
        <f>+กพ!E8</f>
        <v>438</v>
      </c>
      <c r="H48" s="36">
        <f>+มีค!E8</f>
        <v>586</v>
      </c>
      <c r="I48" s="36">
        <f>+เมย!E8</f>
        <v>450</v>
      </c>
      <c r="J48" s="36">
        <f>+พค!E8</f>
        <v>544</v>
      </c>
      <c r="K48" s="36">
        <f>+มิย!E8</f>
        <v>714</v>
      </c>
      <c r="L48" s="36">
        <f>+กค!E8</f>
        <v>817</v>
      </c>
      <c r="M48" s="36">
        <f>+สค!E8</f>
        <v>0</v>
      </c>
      <c r="N48" s="36">
        <f>+กย!E8</f>
        <v>0</v>
      </c>
      <c r="O48" s="36">
        <f>SUM(C48:N48)</f>
        <v>6000</v>
      </c>
      <c r="P48" s="35"/>
      <c r="Q48" s="54">
        <v>3.56</v>
      </c>
      <c r="R48" s="80" t="s">
        <v>128</v>
      </c>
      <c r="S48" s="55"/>
      <c r="T48" s="57"/>
    </row>
    <row r="49" spans="1:20" x14ac:dyDescent="0.2">
      <c r="A49" s="132" t="s">
        <v>118</v>
      </c>
      <c r="B49" s="37" t="s">
        <v>105</v>
      </c>
      <c r="C49" s="38" t="str">
        <f>+ตค!$E$46</f>
        <v>77.74</v>
      </c>
      <c r="D49" s="38" t="str">
        <f>+พย!$E$46</f>
        <v>73.44</v>
      </c>
      <c r="E49" s="38" t="str">
        <f>+ธค!$E$46</f>
        <v>56.02</v>
      </c>
      <c r="F49" s="38" t="str">
        <f>+มค!$E$46</f>
        <v>36.85</v>
      </c>
      <c r="G49" s="38" t="str">
        <f>+กพ!$E$46</f>
        <v>34.37</v>
      </c>
      <c r="H49" s="38" t="str">
        <f>+มีค!$E$46</f>
        <v>40.72</v>
      </c>
      <c r="I49" s="38" t="str">
        <f>+เมย!$E$46</f>
        <v>36.50</v>
      </c>
      <c r="J49" s="38" t="str">
        <f>+พค!$E$46</f>
        <v>43.47</v>
      </c>
      <c r="K49" s="38" t="str">
        <f>+มิย!$E$46</f>
        <v>57.92</v>
      </c>
      <c r="L49" s="38" t="str">
        <f>+กค!$E$46</f>
        <v>64.68</v>
      </c>
      <c r="M49" s="38">
        <f>+สค!$E$46</f>
        <v>0</v>
      </c>
      <c r="N49" s="38">
        <f>+กย!$E$46</f>
        <v>0</v>
      </c>
      <c r="P49" s="76">
        <f>+(O48*100)/(45*$Q$13)</f>
        <v>48.840048840048837</v>
      </c>
      <c r="Q49" s="23"/>
      <c r="R49" s="13" t="s">
        <v>105</v>
      </c>
      <c r="S49" s="55"/>
      <c r="T49" s="57"/>
    </row>
    <row r="50" spans="1:20" x14ac:dyDescent="0.2">
      <c r="A50" s="132"/>
      <c r="B50" s="37" t="s">
        <v>106</v>
      </c>
      <c r="C50" s="38" t="str">
        <f>+ตค!$E$47</f>
        <v>6.47</v>
      </c>
      <c r="D50" s="38" t="str">
        <f>+พย!$E$47</f>
        <v>6.07</v>
      </c>
      <c r="E50" s="38" t="str">
        <f>+ธค!$E$47</f>
        <v>5.60</v>
      </c>
      <c r="F50" s="38" t="str">
        <f>+มค!$E$47</f>
        <v>2.93</v>
      </c>
      <c r="G50" s="38" t="str">
        <f>+กพ!$E$47</f>
        <v>2.80</v>
      </c>
      <c r="H50" s="38" t="str">
        <f>+มีค!$E$47</f>
        <v>3.80</v>
      </c>
      <c r="I50" s="38" t="str">
        <f>+เมย!$E$47</f>
        <v>3.30</v>
      </c>
      <c r="J50" s="38" t="str">
        <f>+พค!$E$47</f>
        <v>3.95</v>
      </c>
      <c r="K50" s="38" t="str">
        <f>+มิย!$E$47</f>
        <v>5.10</v>
      </c>
      <c r="L50" s="38" t="str">
        <f>+กค!$E$47</f>
        <v>4.75</v>
      </c>
      <c r="M50" s="38">
        <f>+สค!$E$47</f>
        <v>0</v>
      </c>
      <c r="N50" s="38">
        <f>+กย!$E$47</f>
        <v>0</v>
      </c>
      <c r="P50" s="76">
        <f>+O46/45</f>
        <v>37.755555555555553</v>
      </c>
      <c r="Q50" s="15"/>
      <c r="R50" s="14" t="s">
        <v>106</v>
      </c>
      <c r="S50" s="55"/>
      <c r="T50" s="57"/>
    </row>
    <row r="51" spans="1:20" x14ac:dyDescent="0.2">
      <c r="A51" s="133" t="s">
        <v>119</v>
      </c>
      <c r="B51" s="39" t="s">
        <v>105</v>
      </c>
      <c r="C51" s="40">
        <f>+(C48*100)/(60*31)</f>
        <v>39.301075268817208</v>
      </c>
      <c r="D51" s="40">
        <f>+(D48*100)/(60*31)</f>
        <v>36.344086021505376</v>
      </c>
      <c r="E51" s="40">
        <f>+(E48*100)/(60*31)</f>
        <v>28.49462365591398</v>
      </c>
      <c r="F51" s="40">
        <f t="shared" ref="F51" si="13">+(F48*100)/(60*31)</f>
        <v>27.634408602150536</v>
      </c>
      <c r="G51" s="40">
        <f>+(G48*100)/(60*28)</f>
        <v>26.071428571428573</v>
      </c>
      <c r="H51" s="40">
        <f>+(H48*100)/(60*31)</f>
        <v>31.50537634408602</v>
      </c>
      <c r="I51" s="40">
        <f>+(I48*100)/(60*30)</f>
        <v>25</v>
      </c>
      <c r="J51" s="40">
        <f>+(J48*100)/(60*31)</f>
        <v>29.247311827956988</v>
      </c>
      <c r="K51" s="40">
        <f t="shared" ref="K51" si="14">+(K48*100)/(60*30)</f>
        <v>39.666666666666664</v>
      </c>
      <c r="L51" s="40">
        <f>+(L48*100)/(60*31)</f>
        <v>43.924731182795696</v>
      </c>
      <c r="M51" s="40">
        <f>+(M48*100)/(60*31)</f>
        <v>0</v>
      </c>
      <c r="N51" s="40">
        <f>+(N48*100)/(60*30)</f>
        <v>0</v>
      </c>
      <c r="P51" s="41">
        <f>+(O48*100)/(60*$Q$13)</f>
        <v>36.630036630036628</v>
      </c>
      <c r="Q51" s="68"/>
      <c r="R51" s="14"/>
      <c r="S51" s="55"/>
      <c r="T51" s="57"/>
    </row>
    <row r="52" spans="1:20" ht="15" thickBot="1" x14ac:dyDescent="0.25">
      <c r="A52" s="134"/>
      <c r="B52" s="58" t="s">
        <v>106</v>
      </c>
      <c r="C52" s="59">
        <f>+C46/60</f>
        <v>3.2833333333333332</v>
      </c>
      <c r="D52" s="59">
        <f>+D46/60</f>
        <v>3.1333333333333333</v>
      </c>
      <c r="E52" s="59">
        <f>+E46/60</f>
        <v>2.85</v>
      </c>
      <c r="F52" s="59">
        <f t="shared" ref="F52:G52" si="15">+F46/60</f>
        <v>2.2000000000000002</v>
      </c>
      <c r="G52" s="59">
        <f t="shared" si="15"/>
        <v>2.1333333333333333</v>
      </c>
      <c r="H52" s="59">
        <f t="shared" ref="H52:I52" si="16">+H46/60</f>
        <v>2.95</v>
      </c>
      <c r="I52" s="59">
        <f t="shared" si="16"/>
        <v>2.2833333333333332</v>
      </c>
      <c r="J52" s="59">
        <f t="shared" ref="J52:K52" si="17">+J46/60</f>
        <v>2.6833333333333331</v>
      </c>
      <c r="K52" s="59">
        <f t="shared" si="17"/>
        <v>3.5333333333333332</v>
      </c>
      <c r="L52" s="59">
        <f t="shared" ref="L52:M52" si="18">+L46/60</f>
        <v>3.2666666666666666</v>
      </c>
      <c r="M52" s="59">
        <f t="shared" si="18"/>
        <v>0</v>
      </c>
      <c r="N52" s="59">
        <f>+N46/60</f>
        <v>0</v>
      </c>
      <c r="P52" s="41">
        <f>+O46/60</f>
        <v>28.316666666666666</v>
      </c>
      <c r="Q52" s="70"/>
      <c r="R52" s="60"/>
      <c r="S52" s="61"/>
      <c r="T52" s="62"/>
    </row>
    <row r="53" spans="1:20" x14ac:dyDescent="0.2">
      <c r="A53" s="64" t="s">
        <v>84</v>
      </c>
      <c r="B53" s="46" t="s">
        <v>98</v>
      </c>
      <c r="C53" s="67" t="str">
        <f>+ตค!$F$36</f>
        <v>0.6090</v>
      </c>
      <c r="D53" s="67" t="str">
        <f>+พย!$F$36</f>
        <v>0.6636</v>
      </c>
      <c r="E53" s="47" t="str">
        <f>+ธค!$F$36</f>
        <v>0.5569</v>
      </c>
      <c r="F53" s="67" t="str">
        <f>+มค!$F$36</f>
        <v>0.6417</v>
      </c>
      <c r="G53" s="67" t="str">
        <f>+กพ!$F$36</f>
        <v>0.6572</v>
      </c>
      <c r="H53" s="47" t="str">
        <f>+มีค!$F$36</f>
        <v>0.5761</v>
      </c>
      <c r="I53" s="67" t="str">
        <f>+เมย!$F$36</f>
        <v>0.6254</v>
      </c>
      <c r="J53" s="47" t="str">
        <f>+พค!$F$36</f>
        <v>0.5679</v>
      </c>
      <c r="K53" s="67" t="str">
        <f>+มิย!$F$36</f>
        <v>0.7102</v>
      </c>
      <c r="L53" s="47" t="str">
        <f>+กค!$F$36</f>
        <v>0.5875</v>
      </c>
      <c r="M53" s="67">
        <f>+สค!$F$36</f>
        <v>0</v>
      </c>
      <c r="N53" s="67">
        <f>+กย!$F$36</f>
        <v>0</v>
      </c>
      <c r="O53" s="48">
        <f t="shared" si="2"/>
        <v>0</v>
      </c>
      <c r="P53" s="48"/>
      <c r="Q53" s="49">
        <f>+O54/O58</f>
        <v>0.61897962220950198</v>
      </c>
      <c r="R53" s="50" t="s">
        <v>98</v>
      </c>
      <c r="S53" s="51"/>
      <c r="T53" s="130">
        <v>0.6</v>
      </c>
    </row>
    <row r="54" spans="1:20" x14ac:dyDescent="0.2">
      <c r="A54" s="52"/>
      <c r="B54" s="5" t="s">
        <v>99</v>
      </c>
      <c r="C54" s="24">
        <f>+C58*C53</f>
        <v>125.45399999999999</v>
      </c>
      <c r="D54" s="24">
        <f t="shared" ref="D54:N54" si="19">+D58*D53</f>
        <v>118.12079999999999</v>
      </c>
      <c r="E54" s="24">
        <f t="shared" si="19"/>
        <v>90.774699999999996</v>
      </c>
      <c r="F54" s="24">
        <f t="shared" si="19"/>
        <v>94.971600000000009</v>
      </c>
      <c r="G54" s="24">
        <f t="shared" si="19"/>
        <v>97.922799999999995</v>
      </c>
      <c r="H54" s="24">
        <f t="shared" si="19"/>
        <v>99.089199999999991</v>
      </c>
      <c r="I54" s="24">
        <f t="shared" si="19"/>
        <v>101.31479999999999</v>
      </c>
      <c r="J54" s="24">
        <f t="shared" si="19"/>
        <v>105.62939999999999</v>
      </c>
      <c r="K54" s="24">
        <f t="shared" si="19"/>
        <v>133.51760000000002</v>
      </c>
      <c r="L54" s="24">
        <f t="shared" si="19"/>
        <v>114.5625</v>
      </c>
      <c r="M54" s="24">
        <f t="shared" si="19"/>
        <v>0</v>
      </c>
      <c r="N54" s="24">
        <f t="shared" si="19"/>
        <v>0</v>
      </c>
      <c r="O54" s="8">
        <f t="shared" si="2"/>
        <v>1081.3573999999999</v>
      </c>
      <c r="P54" s="8"/>
      <c r="Q54" s="53"/>
      <c r="R54" s="54"/>
      <c r="S54" s="55"/>
      <c r="T54" s="131"/>
    </row>
    <row r="55" spans="1:20" x14ac:dyDescent="0.2">
      <c r="A55" s="52"/>
      <c r="B55" s="5" t="s">
        <v>100</v>
      </c>
      <c r="C55" s="24" t="str">
        <f>+ตค!$F$37</f>
        <v>0.6053</v>
      </c>
      <c r="D55" s="24" t="str">
        <f>+พย!$F$37</f>
        <v>0.6606</v>
      </c>
      <c r="E55" s="31" t="str">
        <f>+ธค!$F$37</f>
        <v>0.5559</v>
      </c>
      <c r="F55" s="24" t="str">
        <f>+มค!$F$37</f>
        <v>0.6406</v>
      </c>
      <c r="G55" s="24" t="str">
        <f>+กพ!$F$37</f>
        <v>0.6544</v>
      </c>
      <c r="H55" s="31" t="str">
        <f>+มีค!$F$37</f>
        <v>0.5730</v>
      </c>
      <c r="I55" s="24" t="str">
        <f>+เมย!$F$37</f>
        <v>0.6232</v>
      </c>
      <c r="J55" s="31" t="str">
        <f>+พค!$F$37</f>
        <v>0.5637</v>
      </c>
      <c r="K55" s="24" t="str">
        <f>+มิย!$F$37</f>
        <v>0.7053</v>
      </c>
      <c r="L55" s="31" t="str">
        <f>+กค!$F$37</f>
        <v>0.5875</v>
      </c>
      <c r="M55" s="24">
        <f>+สค!$F$37</f>
        <v>0</v>
      </c>
      <c r="N55" s="24">
        <f>+กย!$F$37</f>
        <v>0</v>
      </c>
      <c r="O55" s="8">
        <f t="shared" si="2"/>
        <v>0</v>
      </c>
      <c r="P55" s="8"/>
      <c r="Q55" s="56">
        <f>+O56/O58</f>
        <v>0.61632867773325706</v>
      </c>
      <c r="R55" s="9" t="s">
        <v>100</v>
      </c>
      <c r="S55" s="55"/>
      <c r="T55" s="131"/>
    </row>
    <row r="56" spans="1:20" x14ac:dyDescent="0.2">
      <c r="A56" s="52"/>
      <c r="B56" s="5" t="s">
        <v>101</v>
      </c>
      <c r="C56" s="24">
        <f>+C58*C55</f>
        <v>124.69179999999999</v>
      </c>
      <c r="D56" s="24">
        <f t="shared" ref="D56:N56" si="20">+D58*D55</f>
        <v>117.5868</v>
      </c>
      <c r="E56" s="24">
        <f t="shared" si="20"/>
        <v>90.611699999999985</v>
      </c>
      <c r="F56" s="24">
        <f t="shared" si="20"/>
        <v>94.808799999999991</v>
      </c>
      <c r="G56" s="24">
        <f t="shared" si="20"/>
        <v>97.505600000000001</v>
      </c>
      <c r="H56" s="24">
        <f t="shared" si="20"/>
        <v>98.555999999999997</v>
      </c>
      <c r="I56" s="24">
        <f t="shared" si="20"/>
        <v>100.9584</v>
      </c>
      <c r="J56" s="24">
        <f t="shared" si="20"/>
        <v>104.84819999999999</v>
      </c>
      <c r="K56" s="24">
        <f t="shared" si="20"/>
        <v>132.59640000000002</v>
      </c>
      <c r="L56" s="24">
        <f t="shared" si="20"/>
        <v>114.5625</v>
      </c>
      <c r="M56" s="24">
        <f t="shared" si="20"/>
        <v>0</v>
      </c>
      <c r="N56" s="24">
        <f t="shared" si="20"/>
        <v>0</v>
      </c>
      <c r="O56" s="8">
        <f t="shared" si="2"/>
        <v>1076.7262000000001</v>
      </c>
      <c r="P56" s="8"/>
      <c r="Q56" s="53"/>
      <c r="R56" s="54"/>
      <c r="S56" s="55"/>
      <c r="T56" s="57"/>
    </row>
    <row r="57" spans="1:20" x14ac:dyDescent="0.2">
      <c r="A57" s="52"/>
      <c r="B57" s="5" t="s">
        <v>102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2">
        <f t="shared" si="2"/>
        <v>0</v>
      </c>
      <c r="P57" s="12"/>
      <c r="Q57" s="53"/>
      <c r="R57" s="54"/>
      <c r="S57" s="55"/>
      <c r="T57" s="57"/>
    </row>
    <row r="58" spans="1:20" x14ac:dyDescent="0.2">
      <c r="A58" s="52"/>
      <c r="B58" s="5" t="s">
        <v>103</v>
      </c>
      <c r="C58" s="11">
        <f>+ตค!$F$4</f>
        <v>206</v>
      </c>
      <c r="D58" s="11">
        <f>+พย!$F$4</f>
        <v>178</v>
      </c>
      <c r="E58" s="11">
        <f>+ธค!$F$4</f>
        <v>163</v>
      </c>
      <c r="F58" s="11">
        <f>+มค!$F$4</f>
        <v>148</v>
      </c>
      <c r="G58" s="11">
        <f>+กพ!$F$4</f>
        <v>149</v>
      </c>
      <c r="H58" s="11">
        <f>+มีค!$F$4</f>
        <v>172</v>
      </c>
      <c r="I58" s="11">
        <f>+เมย!$F$4</f>
        <v>162</v>
      </c>
      <c r="J58" s="11">
        <f>+พค!$F$4</f>
        <v>186</v>
      </c>
      <c r="K58" s="11">
        <f>+มิย!$F$4</f>
        <v>188</v>
      </c>
      <c r="L58" s="11">
        <f>+กค!$F$4</f>
        <v>195</v>
      </c>
      <c r="M58" s="11">
        <f>+สค!$F$4</f>
        <v>0</v>
      </c>
      <c r="N58" s="11">
        <f>+กย!$F$4</f>
        <v>0</v>
      </c>
      <c r="O58" s="12">
        <f t="shared" si="2"/>
        <v>1747</v>
      </c>
      <c r="P58" s="12"/>
      <c r="Q58" s="53"/>
      <c r="R58" s="54"/>
      <c r="S58" s="55"/>
      <c r="T58" s="57"/>
    </row>
    <row r="59" spans="1:20" x14ac:dyDescent="0.2">
      <c r="A59" s="52"/>
      <c r="B59" s="17" t="s">
        <v>104</v>
      </c>
      <c r="C59" s="18">
        <f>+ตค!$F$6</f>
        <v>0</v>
      </c>
      <c r="D59" s="18">
        <f>+พย!$F$5</f>
        <v>0</v>
      </c>
      <c r="E59" s="18">
        <f>+ธค!$F$5</f>
        <v>0</v>
      </c>
      <c r="F59" s="18">
        <f>+มค!$F$5</f>
        <v>0</v>
      </c>
      <c r="G59" s="18">
        <f>+กพ!$F$5</f>
        <v>0</v>
      </c>
      <c r="H59" s="18">
        <f>+มีค!$F$5</f>
        <v>0</v>
      </c>
      <c r="I59" s="18">
        <f>+เมย!$F$5</f>
        <v>0</v>
      </c>
      <c r="J59" s="18">
        <f>+พค!$F$5</f>
        <v>0</v>
      </c>
      <c r="K59" s="18">
        <f>+มิย!$F$5</f>
        <v>0</v>
      </c>
      <c r="L59" s="18">
        <f>+กค!$F$5</f>
        <v>0</v>
      </c>
      <c r="M59" s="18">
        <f>+สค!$F$5</f>
        <v>0</v>
      </c>
      <c r="N59" s="18">
        <f>+กย!$F$5</f>
        <v>0</v>
      </c>
      <c r="O59" s="17">
        <f t="shared" si="2"/>
        <v>0</v>
      </c>
      <c r="P59" s="17"/>
      <c r="Q59" s="53"/>
      <c r="R59" s="54"/>
      <c r="S59" s="55"/>
      <c r="T59" s="57"/>
    </row>
    <row r="60" spans="1:20" x14ac:dyDescent="0.2">
      <c r="A60" s="52"/>
      <c r="B60" s="35" t="s">
        <v>113</v>
      </c>
      <c r="C60" s="36">
        <f>+ตค!F8</f>
        <v>770</v>
      </c>
      <c r="D60" s="36">
        <f>+พย!F8</f>
        <v>652</v>
      </c>
      <c r="E60" s="36">
        <f>+ธค!F8</f>
        <v>607</v>
      </c>
      <c r="F60" s="36">
        <f>+มค!F8</f>
        <v>525</v>
      </c>
      <c r="G60" s="36">
        <f>+กพ!F8</f>
        <v>549</v>
      </c>
      <c r="H60" s="36">
        <f>+มีค!F8</f>
        <v>506</v>
      </c>
      <c r="I60" s="36">
        <f>+เมย!F8</f>
        <v>502</v>
      </c>
      <c r="J60" s="36">
        <f>+พค!F8</f>
        <v>603</v>
      </c>
      <c r="K60" s="36">
        <f>+มิย!F8</f>
        <v>614</v>
      </c>
      <c r="L60" s="36">
        <f>+กค!F8</f>
        <v>694</v>
      </c>
      <c r="M60" s="36">
        <f>+สค!F8</f>
        <v>0</v>
      </c>
      <c r="N60" s="36">
        <f>+กย!F8</f>
        <v>0</v>
      </c>
      <c r="O60" s="36">
        <f>SUM(C60:N60)</f>
        <v>6022</v>
      </c>
      <c r="P60" s="35"/>
      <c r="Q60" s="54">
        <v>3.26</v>
      </c>
      <c r="R60" s="80" t="s">
        <v>128</v>
      </c>
      <c r="S60" s="55"/>
      <c r="T60" s="57"/>
    </row>
    <row r="61" spans="1:20" x14ac:dyDescent="0.2">
      <c r="A61" s="132" t="s">
        <v>118</v>
      </c>
      <c r="B61" s="37" t="s">
        <v>105</v>
      </c>
      <c r="C61" s="38" t="str">
        <f>+ตค!$F$46</f>
        <v>81.94</v>
      </c>
      <c r="D61" s="38" t="str">
        <f>+พย!$F$46</f>
        <v>71.33</v>
      </c>
      <c r="E61" s="38" t="str">
        <f>+ธค!$F$46</f>
        <v>64.62</v>
      </c>
      <c r="F61" s="38" t="str">
        <f>+มค!$F$46</f>
        <v>55.70</v>
      </c>
      <c r="G61" s="38" t="str">
        <f>+กพ!$F$46</f>
        <v>64.76</v>
      </c>
      <c r="H61" s="38" t="str">
        <f>+มีค!$F$46</f>
        <v>53.23</v>
      </c>
      <c r="I61" s="38" t="str">
        <f>+เมย!$F$46</f>
        <v>54.89</v>
      </c>
      <c r="J61" s="38" t="str">
        <f>+พค!$F$46</f>
        <v>63.33</v>
      </c>
      <c r="K61" s="38" t="str">
        <f>+มิย!$F$46</f>
        <v>67.11</v>
      </c>
      <c r="L61" s="38" t="str">
        <f>+กค!$F$46</f>
        <v>73.33</v>
      </c>
      <c r="M61" s="38">
        <f>+สค!$F$46</f>
        <v>0</v>
      </c>
      <c r="N61" s="38">
        <f>+กย!$F$46</f>
        <v>0</v>
      </c>
      <c r="P61" s="76">
        <f>+(O60*100)/(30*$Q$13)</f>
        <v>73.528693528693523</v>
      </c>
      <c r="Q61" s="23"/>
      <c r="R61" s="13" t="s">
        <v>105</v>
      </c>
      <c r="S61" s="55"/>
      <c r="T61" s="57"/>
    </row>
    <row r="62" spans="1:20" ht="15" thickBot="1" x14ac:dyDescent="0.25">
      <c r="A62" s="132"/>
      <c r="B62" s="37" t="s">
        <v>106</v>
      </c>
      <c r="C62" s="38" t="str">
        <f>+ตค!$F$47</f>
        <v>6.77</v>
      </c>
      <c r="D62" s="38" t="str">
        <f>+พย!$F$47</f>
        <v>5.83</v>
      </c>
      <c r="E62" s="38" t="str">
        <f>+ธค!$F$47</f>
        <v>5.33</v>
      </c>
      <c r="F62" s="38" t="str">
        <f>+มค!$F$47</f>
        <v>4.83</v>
      </c>
      <c r="G62" s="38" t="str">
        <f>+กพ!$F$47</f>
        <v>4.90</v>
      </c>
      <c r="H62" s="38" t="str">
        <f>+มีค!$F$47</f>
        <v>5.60</v>
      </c>
      <c r="I62" s="38" t="str">
        <f>+เมย!$F$47</f>
        <v>5.30</v>
      </c>
      <c r="J62" s="38" t="str">
        <f>+พค!$F$47</f>
        <v>6.07</v>
      </c>
      <c r="K62" s="38" t="str">
        <f>+มิย!$F$47</f>
        <v>6.10</v>
      </c>
      <c r="L62" s="38" t="str">
        <f>+กค!$F$47</f>
        <v>6.33</v>
      </c>
      <c r="M62" s="38">
        <f>+สค!$F$47</f>
        <v>0</v>
      </c>
      <c r="N62" s="38">
        <f>+กย!$F$47</f>
        <v>0</v>
      </c>
      <c r="P62" s="76">
        <f>+O58/30</f>
        <v>58.233333333333334</v>
      </c>
      <c r="Q62" s="15"/>
      <c r="R62" s="14" t="s">
        <v>106</v>
      </c>
      <c r="S62" s="55"/>
      <c r="T62" s="57"/>
    </row>
    <row r="63" spans="1:20" x14ac:dyDescent="0.2">
      <c r="A63" s="64" t="s">
        <v>85</v>
      </c>
      <c r="B63" s="46" t="s">
        <v>98</v>
      </c>
      <c r="C63" s="123" t="str">
        <f>+ตค!$G$36</f>
        <v>0.6532</v>
      </c>
      <c r="D63" s="123" t="str">
        <f>+พย!$G$36</f>
        <v>0.6205</v>
      </c>
      <c r="E63" s="123" t="str">
        <f>+ธค!$G$36</f>
        <v>0.7511</v>
      </c>
      <c r="F63" s="67" t="str">
        <f>+มค!$G$36</f>
        <v>0.6559</v>
      </c>
      <c r="G63" s="67" t="str">
        <f>+กพ!$G$36</f>
        <v>0.6625</v>
      </c>
      <c r="H63" s="67" t="str">
        <f>+มีค!$G$36</f>
        <v>0.6315</v>
      </c>
      <c r="I63" s="67" t="str">
        <f>+เมย!$G$36</f>
        <v>0.7378</v>
      </c>
      <c r="J63" s="67" t="str">
        <f>+พค!$G$36</f>
        <v>0.6957</v>
      </c>
      <c r="K63" s="47" t="str">
        <f>+มิย!$G$36</f>
        <v>0.5727</v>
      </c>
      <c r="L63" s="47" t="str">
        <f>+กค!$G$36</f>
        <v>0.5530</v>
      </c>
      <c r="M63" s="67">
        <f>+สค!$G$36</f>
        <v>0</v>
      </c>
      <c r="N63" s="67">
        <f>+กย!$G$36</f>
        <v>0</v>
      </c>
      <c r="O63" s="48">
        <f>SUM(C63:N63)</f>
        <v>0</v>
      </c>
      <c r="P63" s="48"/>
      <c r="Q63" s="49">
        <f>+O64/O68</f>
        <v>0.65569550173010371</v>
      </c>
      <c r="R63" s="50" t="s">
        <v>98</v>
      </c>
      <c r="S63" s="51"/>
      <c r="T63" s="130">
        <v>0.6</v>
      </c>
    </row>
    <row r="64" spans="1:20" x14ac:dyDescent="0.2">
      <c r="A64" s="52"/>
      <c r="B64" s="5" t="s">
        <v>99</v>
      </c>
      <c r="C64" s="24">
        <f>+C68*C63</f>
        <v>71.198800000000006</v>
      </c>
      <c r="D64" s="24">
        <f t="shared" ref="D64:N64" si="21">+D68*D63</f>
        <v>62.670500000000004</v>
      </c>
      <c r="E64" s="24">
        <f t="shared" si="21"/>
        <v>72.105599999999995</v>
      </c>
      <c r="F64" s="24">
        <f t="shared" si="21"/>
        <v>53.783800000000006</v>
      </c>
      <c r="G64" s="24">
        <f t="shared" si="21"/>
        <v>43.0625</v>
      </c>
      <c r="H64" s="24">
        <f t="shared" si="21"/>
        <v>52.414499999999997</v>
      </c>
      <c r="I64" s="24">
        <f t="shared" si="21"/>
        <v>58.286200000000001</v>
      </c>
      <c r="J64" s="24">
        <f t="shared" si="21"/>
        <v>66.787199999999999</v>
      </c>
      <c r="K64" s="24">
        <f t="shared" si="21"/>
        <v>55.551899999999996</v>
      </c>
      <c r="L64" s="24">
        <f t="shared" si="21"/>
        <v>32.627000000000002</v>
      </c>
      <c r="M64" s="24">
        <f t="shared" si="21"/>
        <v>0</v>
      </c>
      <c r="N64" s="24">
        <f t="shared" si="21"/>
        <v>0</v>
      </c>
      <c r="O64" s="8">
        <f t="shared" si="2"/>
        <v>568.48799999999994</v>
      </c>
      <c r="P64" s="8"/>
      <c r="Q64" s="53"/>
      <c r="R64" s="54"/>
      <c r="S64" s="55"/>
      <c r="T64" s="131"/>
    </row>
    <row r="65" spans="1:20" x14ac:dyDescent="0.2">
      <c r="A65" s="52"/>
      <c r="B65" s="5" t="s">
        <v>100</v>
      </c>
      <c r="C65" s="124" t="str">
        <f>+ตค!$G$37</f>
        <v>0.6493</v>
      </c>
      <c r="D65" s="124" t="str">
        <f>+พย!$G$37</f>
        <v>0.6176</v>
      </c>
      <c r="E65" s="124" t="str">
        <f>+ธค!$G$37</f>
        <v>0.7470</v>
      </c>
      <c r="F65" s="24" t="str">
        <f>+มค!$G$37</f>
        <v>0.6553</v>
      </c>
      <c r="G65" s="24" t="str">
        <f>+กพ!$G$37</f>
        <v>0.6606</v>
      </c>
      <c r="H65" s="24" t="str">
        <f>+มีค!$G$37</f>
        <v>0.6315</v>
      </c>
      <c r="I65" s="24" t="str">
        <f>+เมย!$G$37</f>
        <v>0.7348</v>
      </c>
      <c r="J65" s="24" t="str">
        <f>+พค!$G$37</f>
        <v>0.6941</v>
      </c>
      <c r="K65" s="31" t="str">
        <f>+มิย!$G$37</f>
        <v>0.5723</v>
      </c>
      <c r="L65" s="31" t="str">
        <f>+กค!$G$37</f>
        <v>0.5507</v>
      </c>
      <c r="M65" s="24">
        <f>+สค!$G$37</f>
        <v>0</v>
      </c>
      <c r="N65" s="24">
        <f>+กย!$G$37</f>
        <v>0</v>
      </c>
      <c r="O65" s="8">
        <f t="shared" si="2"/>
        <v>0</v>
      </c>
      <c r="P65" s="8"/>
      <c r="Q65" s="56">
        <f>+O66/O68</f>
        <v>0.65356239907727798</v>
      </c>
      <c r="R65" s="9" t="s">
        <v>100</v>
      </c>
      <c r="S65" s="55"/>
      <c r="T65" s="131"/>
    </row>
    <row r="66" spans="1:20" x14ac:dyDescent="0.2">
      <c r="A66" s="52"/>
      <c r="B66" s="5" t="s">
        <v>101</v>
      </c>
      <c r="C66" s="24">
        <f>+C68*C65</f>
        <v>70.773700000000005</v>
      </c>
      <c r="D66" s="24">
        <f t="shared" ref="D66:N66" si="22">+D68*D65</f>
        <v>62.377600000000001</v>
      </c>
      <c r="E66" s="24">
        <f t="shared" si="22"/>
        <v>71.712000000000003</v>
      </c>
      <c r="F66" s="24">
        <f t="shared" si="22"/>
        <v>53.7346</v>
      </c>
      <c r="G66" s="24">
        <f t="shared" si="22"/>
        <v>42.939</v>
      </c>
      <c r="H66" s="24">
        <f t="shared" si="22"/>
        <v>52.414499999999997</v>
      </c>
      <c r="I66" s="24">
        <f t="shared" si="22"/>
        <v>58.049199999999999</v>
      </c>
      <c r="J66" s="24">
        <f t="shared" si="22"/>
        <v>66.633600000000001</v>
      </c>
      <c r="K66" s="24">
        <f t="shared" si="22"/>
        <v>55.513100000000001</v>
      </c>
      <c r="L66" s="24">
        <f t="shared" si="22"/>
        <v>32.491299999999995</v>
      </c>
      <c r="M66" s="24">
        <f t="shared" si="22"/>
        <v>0</v>
      </c>
      <c r="N66" s="24">
        <f t="shared" si="22"/>
        <v>0</v>
      </c>
      <c r="O66" s="8">
        <f t="shared" si="2"/>
        <v>566.6386</v>
      </c>
      <c r="P66" s="8"/>
      <c r="Q66" s="53"/>
      <c r="R66" s="54"/>
      <c r="S66" s="55"/>
      <c r="T66" s="57"/>
    </row>
    <row r="67" spans="1:20" x14ac:dyDescent="0.2">
      <c r="A67" s="52"/>
      <c r="B67" s="5" t="s">
        <v>102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2">
        <f t="shared" si="2"/>
        <v>0</v>
      </c>
      <c r="P67" s="12"/>
      <c r="Q67" s="53"/>
      <c r="R67" s="54"/>
      <c r="S67" s="55"/>
      <c r="T67" s="57"/>
    </row>
    <row r="68" spans="1:20" x14ac:dyDescent="0.2">
      <c r="A68" s="52"/>
      <c r="B68" s="5" t="s">
        <v>103</v>
      </c>
      <c r="C68" s="11">
        <f>+ตค!$G$4</f>
        <v>109</v>
      </c>
      <c r="D68" s="11">
        <f>+พย!$G$4</f>
        <v>101</v>
      </c>
      <c r="E68" s="11">
        <f>+ธค!$G$4</f>
        <v>96</v>
      </c>
      <c r="F68" s="11">
        <f>+มค!$G$4</f>
        <v>82</v>
      </c>
      <c r="G68" s="11">
        <f>+กพ!$G$4</f>
        <v>65</v>
      </c>
      <c r="H68" s="11">
        <f>+มีค!$G$4</f>
        <v>83</v>
      </c>
      <c r="I68" s="11">
        <f>+เมย!$G$4</f>
        <v>79</v>
      </c>
      <c r="J68" s="11">
        <f>+พค!$G$4</f>
        <v>96</v>
      </c>
      <c r="K68" s="11">
        <f>+มิย!$G$4</f>
        <v>97</v>
      </c>
      <c r="L68" s="11">
        <f>+กค!$G$4</f>
        <v>59</v>
      </c>
      <c r="M68" s="11">
        <f>+สค!$G$4</f>
        <v>0</v>
      </c>
      <c r="N68" s="11">
        <f>+กย!$G$4</f>
        <v>0</v>
      </c>
      <c r="O68" s="12">
        <f t="shared" si="2"/>
        <v>867</v>
      </c>
      <c r="P68" s="12"/>
      <c r="Q68" s="53"/>
      <c r="R68" s="54"/>
      <c r="S68" s="55"/>
      <c r="T68" s="57"/>
    </row>
    <row r="69" spans="1:20" x14ac:dyDescent="0.2">
      <c r="A69" s="52"/>
      <c r="B69" s="17" t="s">
        <v>104</v>
      </c>
      <c r="C69" s="18">
        <f>+ตค!$G$6</f>
        <v>0</v>
      </c>
      <c r="D69" s="18">
        <f>+พย!$G$5</f>
        <v>0</v>
      </c>
      <c r="E69" s="18">
        <f>+ธค!$G$5</f>
        <v>0</v>
      </c>
      <c r="F69" s="18">
        <f>+มค!$G$5</f>
        <v>0</v>
      </c>
      <c r="G69" s="18">
        <f>+กพ!$G$5</f>
        <v>0</v>
      </c>
      <c r="H69" s="18">
        <f>+มีค!$G$5</f>
        <v>0</v>
      </c>
      <c r="I69" s="18">
        <f>+เมย!$G$5</f>
        <v>0</v>
      </c>
      <c r="J69" s="18">
        <f>+พค!$G$5</f>
        <v>2</v>
      </c>
      <c r="K69" s="18">
        <f>+มิย!$G$5</f>
        <v>0</v>
      </c>
      <c r="L69" s="18">
        <f>+กค!$G$5</f>
        <v>0</v>
      </c>
      <c r="M69" s="18">
        <f>+สค!$G$5</f>
        <v>0</v>
      </c>
      <c r="N69" s="18">
        <f>+กย!$G$5</f>
        <v>0</v>
      </c>
      <c r="O69" s="17">
        <f t="shared" si="2"/>
        <v>2</v>
      </c>
      <c r="P69" s="17"/>
      <c r="Q69" s="53"/>
      <c r="R69" s="54"/>
      <c r="S69" s="55"/>
      <c r="T69" s="57"/>
    </row>
    <row r="70" spans="1:20" x14ac:dyDescent="0.2">
      <c r="A70" s="52"/>
      <c r="B70" s="35" t="s">
        <v>113</v>
      </c>
      <c r="C70" s="36">
        <f>+ตค!G8</f>
        <v>370</v>
      </c>
      <c r="D70" s="36">
        <f>พย!G8</f>
        <v>353</v>
      </c>
      <c r="E70" s="36">
        <f>+ธค!G8</f>
        <v>360</v>
      </c>
      <c r="F70" s="36">
        <f>+มค!G8</f>
        <v>270</v>
      </c>
      <c r="G70" s="36">
        <f>+กพ!G8</f>
        <v>212</v>
      </c>
      <c r="H70" s="36">
        <f>+มีค!G8</f>
        <v>334</v>
      </c>
      <c r="I70" s="36">
        <f>+เมย!G8</f>
        <v>282</v>
      </c>
      <c r="J70" s="36">
        <f>+พค!G8</f>
        <v>342</v>
      </c>
      <c r="K70" s="36">
        <f>+มิย!G8</f>
        <v>294</v>
      </c>
      <c r="L70" s="36">
        <f>+กค!G8</f>
        <v>153</v>
      </c>
      <c r="M70" s="36">
        <f>+สค!G8</f>
        <v>0</v>
      </c>
      <c r="N70" s="36">
        <f>+กย!G8</f>
        <v>0</v>
      </c>
      <c r="O70" s="36">
        <f>SUM(C70:N70)</f>
        <v>2970</v>
      </c>
      <c r="P70" s="35"/>
      <c r="Q70" s="54">
        <v>3.34</v>
      </c>
      <c r="R70" s="80" t="s">
        <v>128</v>
      </c>
      <c r="S70" s="55"/>
      <c r="T70" s="57"/>
    </row>
    <row r="71" spans="1:20" x14ac:dyDescent="0.2">
      <c r="A71" s="132" t="s">
        <v>118</v>
      </c>
      <c r="B71" s="37" t="s">
        <v>105</v>
      </c>
      <c r="C71" s="38" t="str">
        <f>+ตค!$G$46</f>
        <v>39.78</v>
      </c>
      <c r="D71" s="38" t="str">
        <f>+พย!$G$46</f>
        <v>38.78</v>
      </c>
      <c r="E71" s="38" t="str">
        <f>+ธค!$G$46</f>
        <v>38.49</v>
      </c>
      <c r="F71" s="38" t="str">
        <f>+มค!$G$46</f>
        <v>28.71</v>
      </c>
      <c r="G71" s="38" t="str">
        <f>+กพ!$G$46</f>
        <v>26.17</v>
      </c>
      <c r="H71" s="38" t="str">
        <f>+มีค!$G$46</f>
        <v>35.70</v>
      </c>
      <c r="I71" s="38" t="str">
        <f>+เมย!$G$46</f>
        <v>31.33</v>
      </c>
      <c r="J71" s="38" t="str">
        <f>+พค!$G$46</f>
        <v>36.56</v>
      </c>
      <c r="K71" s="38" t="str">
        <f>+มิย!$G$46</f>
        <v>32.44</v>
      </c>
      <c r="L71" s="38" t="str">
        <f>+กค!$G$46</f>
        <v>16.45</v>
      </c>
      <c r="M71" s="38">
        <f>+สค!$G$46</f>
        <v>0</v>
      </c>
      <c r="N71" s="38">
        <f>+กย!$G$46</f>
        <v>0</v>
      </c>
      <c r="P71" s="76">
        <f>+(O70*100)/(30*$Q$13)</f>
        <v>36.263736263736263</v>
      </c>
      <c r="Q71" s="15"/>
      <c r="R71" s="13" t="s">
        <v>105</v>
      </c>
      <c r="S71" s="55"/>
      <c r="T71" s="57"/>
    </row>
    <row r="72" spans="1:20" ht="15" thickBot="1" x14ac:dyDescent="0.25">
      <c r="A72" s="132"/>
      <c r="B72" s="37" t="s">
        <v>106</v>
      </c>
      <c r="C72" s="38" t="str">
        <f>+ตค!$G$47</f>
        <v>3.63</v>
      </c>
      <c r="D72" s="38" t="str">
        <f>+พย!$G$47</f>
        <v>3.30</v>
      </c>
      <c r="E72" s="38" t="str">
        <f>+ธค!$G$47</f>
        <v>3.13</v>
      </c>
      <c r="F72" s="38" t="str">
        <f>+มค!$G$47</f>
        <v>2.70</v>
      </c>
      <c r="G72" s="38" t="str">
        <f>+กพ!$G$47</f>
        <v>2.17</v>
      </c>
      <c r="H72" s="38" t="str">
        <f>+มีค!$G$47</f>
        <v>2.73</v>
      </c>
      <c r="I72" s="38" t="str">
        <f>+เมย!$G$47</f>
        <v>2.63</v>
      </c>
      <c r="J72" s="38" t="str">
        <f>+พค!$G$47</f>
        <v>3.17</v>
      </c>
      <c r="K72" s="38" t="str">
        <f>+มิย!$G$47</f>
        <v>3.20</v>
      </c>
      <c r="L72" s="38" t="str">
        <f>+กค!$G$47</f>
        <v>1.97</v>
      </c>
      <c r="M72" s="38">
        <f>+สค!$G$47</f>
        <v>0</v>
      </c>
      <c r="N72" s="38">
        <f>+กย!$G$47</f>
        <v>0</v>
      </c>
      <c r="P72" s="76">
        <f>+O68/30</f>
        <v>28.9</v>
      </c>
      <c r="Q72" s="15"/>
      <c r="R72" s="14" t="s">
        <v>106</v>
      </c>
      <c r="S72" s="55"/>
      <c r="T72" s="57"/>
    </row>
    <row r="73" spans="1:20" x14ac:dyDescent="0.2">
      <c r="A73" s="64" t="s">
        <v>86</v>
      </c>
      <c r="B73" s="46" t="s">
        <v>98</v>
      </c>
      <c r="C73" s="89" t="str">
        <f>+ตค!$H$36</f>
        <v>0.6730</v>
      </c>
      <c r="D73" s="89" t="str">
        <f>+พย!$H$36</f>
        <v>0.6173</v>
      </c>
      <c r="E73" s="89" t="str">
        <f>+ธค!$H$36</f>
        <v>0.6238</v>
      </c>
      <c r="F73" s="47" t="str">
        <f>+มค!$H$36</f>
        <v>0.7305</v>
      </c>
      <c r="G73" s="47" t="str">
        <f>+กพ!$H$36</f>
        <v>0.5493</v>
      </c>
      <c r="H73" s="47" t="str">
        <f>+มีค!$H$36</f>
        <v>0.6011</v>
      </c>
      <c r="I73" s="47" t="str">
        <f>+เมย!$H$36</f>
        <v>0.6180</v>
      </c>
      <c r="J73" s="47" t="str">
        <f>+พค!$H$36</f>
        <v>0.5733</v>
      </c>
      <c r="K73" s="47" t="str">
        <f>+มิย!$H$36</f>
        <v>0.6026</v>
      </c>
      <c r="L73" s="47" t="str">
        <f>+กค!$H$36</f>
        <v>0.6314</v>
      </c>
      <c r="M73" s="47">
        <f>+สค!$H$36</f>
        <v>0</v>
      </c>
      <c r="N73" s="47">
        <f>+กย!$H$36</f>
        <v>0</v>
      </c>
      <c r="O73" s="48">
        <f t="shared" si="2"/>
        <v>0</v>
      </c>
      <c r="P73" s="48"/>
      <c r="Q73" s="49">
        <f>+O74/O78</f>
        <v>0.62129530870854688</v>
      </c>
      <c r="R73" s="50" t="s">
        <v>98</v>
      </c>
      <c r="S73" s="51"/>
      <c r="T73" s="130">
        <v>0.8</v>
      </c>
    </row>
    <row r="74" spans="1:20" x14ac:dyDescent="0.2">
      <c r="A74" s="52"/>
      <c r="B74" s="5" t="s">
        <v>99</v>
      </c>
      <c r="C74" s="5">
        <f>+C78*C73</f>
        <v>245.64500000000001</v>
      </c>
      <c r="D74" s="85">
        <f t="shared" ref="D74:N74" si="23">+D78*D73</f>
        <v>217.28959999999998</v>
      </c>
      <c r="E74" s="85">
        <f t="shared" si="23"/>
        <v>240.16300000000001</v>
      </c>
      <c r="F74" s="85">
        <f t="shared" si="23"/>
        <v>236.68200000000002</v>
      </c>
      <c r="G74" s="85">
        <f t="shared" si="23"/>
        <v>163.69140000000002</v>
      </c>
      <c r="H74" s="85">
        <f t="shared" si="23"/>
        <v>213.39049999999997</v>
      </c>
      <c r="I74" s="85">
        <f t="shared" si="23"/>
        <v>218.154</v>
      </c>
      <c r="J74" s="85">
        <f t="shared" si="23"/>
        <v>239.63940000000002</v>
      </c>
      <c r="K74" s="85">
        <f t="shared" si="23"/>
        <v>264.54140000000001</v>
      </c>
      <c r="L74" s="85">
        <f t="shared" si="23"/>
        <v>265.18799999999999</v>
      </c>
      <c r="M74" s="85">
        <f t="shared" si="23"/>
        <v>0</v>
      </c>
      <c r="N74" s="85">
        <f t="shared" si="23"/>
        <v>0</v>
      </c>
      <c r="O74" s="8">
        <f t="shared" si="2"/>
        <v>2304.3843000000002</v>
      </c>
      <c r="P74" s="8"/>
      <c r="Q74" s="53"/>
      <c r="R74" s="54"/>
      <c r="S74" s="55"/>
      <c r="T74" s="131"/>
    </row>
    <row r="75" spans="1:20" x14ac:dyDescent="0.2">
      <c r="A75" s="52"/>
      <c r="B75" s="5" t="s">
        <v>100</v>
      </c>
      <c r="C75" s="90" t="str">
        <f>+ตค!$H$37</f>
        <v>0.6699</v>
      </c>
      <c r="D75" s="90" t="str">
        <f>+พย!$H$37</f>
        <v>0.6168</v>
      </c>
      <c r="E75" s="90" t="str">
        <f>+ธค!$H$37</f>
        <v>0.6220</v>
      </c>
      <c r="F75" s="31" t="str">
        <f>+มค!$H$37</f>
        <v>0.7272</v>
      </c>
      <c r="G75" s="31" t="str">
        <f>+กพ!$H$37</f>
        <v>0.5467</v>
      </c>
      <c r="H75" s="31" t="str">
        <f>+มีค!$H$37</f>
        <v>0.5998</v>
      </c>
      <c r="I75" s="31" t="str">
        <f>+เมย!$H$37</f>
        <v>0.6161</v>
      </c>
      <c r="J75" s="31" t="str">
        <f>+พค!$H$37</f>
        <v>0.5706</v>
      </c>
      <c r="K75" s="31" t="str">
        <f>+มิย!$H$37</f>
        <v>0.6007</v>
      </c>
      <c r="L75" s="31" t="str">
        <f>+กค!$H$37</f>
        <v>0.6299</v>
      </c>
      <c r="M75" s="31">
        <f>+สค!$H$37</f>
        <v>0</v>
      </c>
      <c r="N75" s="31">
        <f>+กย!$H$37</f>
        <v>0</v>
      </c>
      <c r="O75" s="8">
        <f t="shared" si="2"/>
        <v>0</v>
      </c>
      <c r="P75" s="8"/>
      <c r="Q75" s="56">
        <f>+O76/O78</f>
        <v>0.61925448908061476</v>
      </c>
      <c r="R75" s="9" t="s">
        <v>100</v>
      </c>
      <c r="S75" s="55"/>
      <c r="T75" s="131"/>
    </row>
    <row r="76" spans="1:20" x14ac:dyDescent="0.2">
      <c r="A76" s="52"/>
      <c r="B76" s="5" t="s">
        <v>101</v>
      </c>
      <c r="C76" s="5">
        <f>+C78*C75</f>
        <v>244.51350000000002</v>
      </c>
      <c r="D76" s="5">
        <f t="shared" ref="D76:N76" si="24">+D78*D75</f>
        <v>217.11360000000002</v>
      </c>
      <c r="E76" s="5">
        <f t="shared" si="24"/>
        <v>239.47</v>
      </c>
      <c r="F76" s="5">
        <f t="shared" si="24"/>
        <v>235.61279999999999</v>
      </c>
      <c r="G76" s="24">
        <f t="shared" si="24"/>
        <v>162.91659999999999</v>
      </c>
      <c r="H76" s="5">
        <f t="shared" si="24"/>
        <v>212.929</v>
      </c>
      <c r="I76" s="5">
        <f t="shared" si="24"/>
        <v>217.48329999999999</v>
      </c>
      <c r="J76" s="5">
        <f t="shared" si="24"/>
        <v>238.51079999999999</v>
      </c>
      <c r="K76" s="5">
        <f t="shared" si="24"/>
        <v>263.70730000000003</v>
      </c>
      <c r="L76" s="5">
        <f t="shared" si="24"/>
        <v>264.55799999999999</v>
      </c>
      <c r="M76" s="5">
        <f t="shared" si="24"/>
        <v>0</v>
      </c>
      <c r="N76" s="5">
        <f t="shared" si="24"/>
        <v>0</v>
      </c>
      <c r="O76" s="8">
        <f t="shared" si="2"/>
        <v>2296.8149000000003</v>
      </c>
      <c r="P76" s="8"/>
      <c r="Q76" s="53"/>
      <c r="R76" s="54"/>
      <c r="S76" s="55"/>
      <c r="T76" s="57"/>
    </row>
    <row r="77" spans="1:20" x14ac:dyDescent="0.2">
      <c r="A77" s="52"/>
      <c r="B77" s="5" t="s">
        <v>102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">
        <f t="shared" si="2"/>
        <v>0</v>
      </c>
      <c r="P77" s="12"/>
      <c r="Q77" s="53"/>
      <c r="R77" s="54"/>
      <c r="S77" s="55"/>
      <c r="T77" s="57"/>
    </row>
    <row r="78" spans="1:20" x14ac:dyDescent="0.2">
      <c r="A78" s="52"/>
      <c r="B78" s="5" t="s">
        <v>103</v>
      </c>
      <c r="C78" s="11">
        <f>+ตค!$H$4</f>
        <v>365</v>
      </c>
      <c r="D78" s="11">
        <f>+พย!$H$4</f>
        <v>352</v>
      </c>
      <c r="E78" s="11">
        <f>+ธค!$H$4</f>
        <v>385</v>
      </c>
      <c r="F78" s="11">
        <f>+มค!$H$4</f>
        <v>324</v>
      </c>
      <c r="G78" s="11">
        <f>+กพ!$H$4</f>
        <v>298</v>
      </c>
      <c r="H78" s="11">
        <f>+มีค!$H$4</f>
        <v>355</v>
      </c>
      <c r="I78" s="11">
        <f>+เมย!$H$4</f>
        <v>353</v>
      </c>
      <c r="J78" s="11">
        <f>+พค!$H$4</f>
        <v>418</v>
      </c>
      <c r="K78" s="11">
        <f>+มิย!$H$4</f>
        <v>439</v>
      </c>
      <c r="L78" s="11">
        <f>+กค!$H$4</f>
        <v>420</v>
      </c>
      <c r="M78" s="11">
        <f>+สค!$H$4</f>
        <v>0</v>
      </c>
      <c r="N78" s="11">
        <f>+กย!$H$4</f>
        <v>0</v>
      </c>
      <c r="O78" s="12">
        <f t="shared" si="2"/>
        <v>3709</v>
      </c>
      <c r="P78" s="12"/>
      <c r="Q78" s="53"/>
      <c r="R78" s="54"/>
      <c r="S78" s="55"/>
      <c r="T78" s="57"/>
    </row>
    <row r="79" spans="1:20" x14ac:dyDescent="0.2">
      <c r="A79" s="52"/>
      <c r="B79" s="17" t="s">
        <v>104</v>
      </c>
      <c r="C79" s="18">
        <f>+ตค!$H$6</f>
        <v>0</v>
      </c>
      <c r="D79" s="18">
        <f>+พย!$H$5</f>
        <v>0</v>
      </c>
      <c r="E79" s="18">
        <f>+ธค!$H$5</f>
        <v>0</v>
      </c>
      <c r="F79" s="18">
        <f>+มค!$H$5</f>
        <v>0</v>
      </c>
      <c r="G79" s="18">
        <f>+กพ!$H$5</f>
        <v>0</v>
      </c>
      <c r="H79" s="18">
        <f>+มีค!$H$5</f>
        <v>0</v>
      </c>
      <c r="I79" s="18">
        <f>+เมย!$H$5</f>
        <v>0</v>
      </c>
      <c r="J79" s="18">
        <f>+พค!$H$5</f>
        <v>0</v>
      </c>
      <c r="K79" s="18">
        <f>+มิย!$H$5</f>
        <v>0</v>
      </c>
      <c r="L79" s="18">
        <f>+กค!$H$5</f>
        <v>0</v>
      </c>
      <c r="M79" s="18">
        <f>+สค!$H$5</f>
        <v>0</v>
      </c>
      <c r="N79" s="18">
        <f>+กย!$H$5</f>
        <v>0</v>
      </c>
      <c r="O79" s="17">
        <f t="shared" si="2"/>
        <v>0</v>
      </c>
      <c r="P79" s="17"/>
      <c r="Q79" s="53"/>
      <c r="R79" s="54"/>
      <c r="S79" s="55"/>
      <c r="T79" s="57"/>
    </row>
    <row r="80" spans="1:20" x14ac:dyDescent="0.2">
      <c r="A80" s="52"/>
      <c r="B80" s="35" t="s">
        <v>113</v>
      </c>
      <c r="C80" s="36">
        <f>+ตค!H8</f>
        <v>1257</v>
      </c>
      <c r="D80" s="36">
        <f>+พย!H8</f>
        <v>1292</v>
      </c>
      <c r="E80" s="36">
        <f>+ธค!H8</f>
        <v>1173</v>
      </c>
      <c r="F80" s="36">
        <f>+มค!H8</f>
        <v>1205</v>
      </c>
      <c r="G80" s="36">
        <f>+กพ!H8</f>
        <v>849</v>
      </c>
      <c r="H80" s="36">
        <f>+มีค!H8</f>
        <v>1109</v>
      </c>
      <c r="I80" s="36">
        <f>+เมย!H8</f>
        <v>1086</v>
      </c>
      <c r="J80" s="36">
        <f>+พค!H8</f>
        <v>1208</v>
      </c>
      <c r="K80" s="36">
        <f>+มิย!H8</f>
        <v>1363</v>
      </c>
      <c r="L80" s="36">
        <f>+กค!H8</f>
        <v>1441</v>
      </c>
      <c r="M80" s="36">
        <f>+สค!H8</f>
        <v>0</v>
      </c>
      <c r="N80" s="36">
        <f>+กย!H8</f>
        <v>0</v>
      </c>
      <c r="O80" s="36">
        <f>SUM(C80:N80)</f>
        <v>11983</v>
      </c>
      <c r="P80" s="35"/>
      <c r="Q80" s="54">
        <v>3.37</v>
      </c>
      <c r="R80" s="80" t="s">
        <v>128</v>
      </c>
      <c r="S80" s="55"/>
      <c r="T80" s="57"/>
    </row>
    <row r="81" spans="1:20" x14ac:dyDescent="0.2">
      <c r="A81" s="132" t="s">
        <v>130</v>
      </c>
      <c r="B81" s="37" t="s">
        <v>105</v>
      </c>
      <c r="C81" s="38" t="str">
        <f>+ตค!$H$46</f>
        <v>84.09</v>
      </c>
      <c r="D81" s="38" t="str">
        <f>+พย!$H$46</f>
        <v>87.78</v>
      </c>
      <c r="E81" s="38" t="str">
        <f>+ธค!$H$46</f>
        <v>77.56</v>
      </c>
      <c r="F81" s="38" t="str">
        <f>+มค!$H$46</f>
        <v>82.08</v>
      </c>
      <c r="G81" s="38" t="str">
        <f>+กพ!$H$46</f>
        <v>62.14</v>
      </c>
      <c r="H81" s="38" t="str">
        <f>+มีค!$H$46</f>
        <v>75.13</v>
      </c>
      <c r="I81" s="38" t="str">
        <f>+เมย!$H$46</f>
        <v>55.50</v>
      </c>
      <c r="J81" s="38" t="str">
        <f>+พค!$H$46</f>
        <v>59.30</v>
      </c>
      <c r="K81" s="38" t="str">
        <f>+มิย!$H$46</f>
        <v>70.06</v>
      </c>
      <c r="L81" s="38" t="str">
        <f>+กค!$H$46</f>
        <v>74.52</v>
      </c>
      <c r="M81" s="38">
        <f>+สค!$H$46</f>
        <v>0</v>
      </c>
      <c r="N81" s="38">
        <f>+กย!$H$46</f>
        <v>0</v>
      </c>
      <c r="P81" s="76">
        <f>+(O80*100)/(48*$Q$13)</f>
        <v>91.445360195360195</v>
      </c>
      <c r="Q81" s="15"/>
      <c r="R81" s="13" t="s">
        <v>105</v>
      </c>
      <c r="S81" s="55"/>
      <c r="T81" s="57"/>
    </row>
    <row r="82" spans="1:20" x14ac:dyDescent="0.2">
      <c r="A82" s="132"/>
      <c r="B82" s="37" t="s">
        <v>106</v>
      </c>
      <c r="C82" s="38" t="str">
        <f>+ตค!$H$47</f>
        <v>7.29</v>
      </c>
      <c r="D82" s="38" t="str">
        <f>+พย!$H$47</f>
        <v>6.80</v>
      </c>
      <c r="E82" s="38" t="str">
        <f>+ธค!$H$47</f>
        <v>7.71</v>
      </c>
      <c r="F82" s="38" t="str">
        <f>+มค!$H$47</f>
        <v>6.62</v>
      </c>
      <c r="G82" s="38" t="str">
        <f>+กพ!$H$47</f>
        <v>5.96</v>
      </c>
      <c r="H82" s="38" t="str">
        <f>+มีค!$H$47</f>
        <v>7.29</v>
      </c>
      <c r="I82" s="38" t="str">
        <f>+เมย!$H$47</f>
        <v>5.23</v>
      </c>
      <c r="J82" s="38" t="str">
        <f>+พค!$H$47</f>
        <v>6.17</v>
      </c>
      <c r="K82" s="38" t="str">
        <f>+มิย!$H$47</f>
        <v>6.55</v>
      </c>
      <c r="L82" s="38" t="str">
        <f>+กค!$H$47</f>
        <v>6.58</v>
      </c>
      <c r="M82" s="38">
        <f>+สค!$H$47</f>
        <v>0</v>
      </c>
      <c r="N82" s="38">
        <f>+กย!$H$47</f>
        <v>0</v>
      </c>
      <c r="P82" s="76">
        <f>+O78/48</f>
        <v>77.270833333333329</v>
      </c>
      <c r="Q82" s="15"/>
      <c r="R82" s="14" t="s">
        <v>106</v>
      </c>
      <c r="S82" s="55"/>
      <c r="T82" s="57"/>
    </row>
    <row r="83" spans="1:20" x14ac:dyDescent="0.2">
      <c r="A83" s="133" t="s">
        <v>119</v>
      </c>
      <c r="B83" s="39" t="s">
        <v>105</v>
      </c>
      <c r="C83" s="40">
        <f>+(C80*100)/(60*31)</f>
        <v>67.58064516129032</v>
      </c>
      <c r="D83" s="40">
        <f>+(D80*100)/(60*31)</f>
        <v>69.462365591397855</v>
      </c>
      <c r="E83" s="40">
        <f>+(E80*100)/(60*31)</f>
        <v>63.064516129032256</v>
      </c>
      <c r="F83" s="40">
        <f t="shared" ref="F83" si="25">+(F80*100)/(60*31)</f>
        <v>64.784946236559136</v>
      </c>
      <c r="G83" s="40">
        <f>+(G80*100)/(60*28)</f>
        <v>50.535714285714285</v>
      </c>
      <c r="H83" s="40">
        <f>+(H80*100)/(60*31)</f>
        <v>59.623655913978496</v>
      </c>
      <c r="I83" s="40">
        <f>+(I80*100)/(60*30)</f>
        <v>60.333333333333336</v>
      </c>
      <c r="J83" s="40">
        <f>+(J80*100)/(60*30)</f>
        <v>67.111111111111114</v>
      </c>
      <c r="K83" s="40">
        <f>+(K80*100)/(60*30)</f>
        <v>75.722222222222229</v>
      </c>
      <c r="L83" s="40">
        <f>+(L80*100)/(60*31)</f>
        <v>77.473118279569889</v>
      </c>
      <c r="M83" s="40">
        <f>+(M80*100)/(60*31)</f>
        <v>0</v>
      </c>
      <c r="N83" s="40">
        <f>+(N80*100)/(60*30)</f>
        <v>0</v>
      </c>
      <c r="P83" s="41">
        <f>+(O80*100)/(60*$Q$13)</f>
        <v>73.156288156288156</v>
      </c>
      <c r="Q83" s="68"/>
      <c r="R83" s="14"/>
      <c r="S83" s="55"/>
      <c r="T83" s="57"/>
    </row>
    <row r="84" spans="1:20" ht="15" thickBot="1" x14ac:dyDescent="0.25">
      <c r="A84" s="134"/>
      <c r="B84" s="58" t="s">
        <v>106</v>
      </c>
      <c r="C84" s="59">
        <f>+C78/60</f>
        <v>6.083333333333333</v>
      </c>
      <c r="D84" s="59">
        <f>+D78/60</f>
        <v>5.8666666666666663</v>
      </c>
      <c r="E84" s="59">
        <f>+E78/60</f>
        <v>6.416666666666667</v>
      </c>
      <c r="F84" s="59">
        <f t="shared" ref="F84:G84" si="26">+F78/60</f>
        <v>5.4</v>
      </c>
      <c r="G84" s="59">
        <f t="shared" si="26"/>
        <v>4.9666666666666668</v>
      </c>
      <c r="H84" s="59">
        <f t="shared" ref="H84:I84" si="27">+H78/60</f>
        <v>5.916666666666667</v>
      </c>
      <c r="I84" s="59">
        <f t="shared" si="27"/>
        <v>5.8833333333333337</v>
      </c>
      <c r="J84" s="59">
        <f t="shared" ref="J84:N84" si="28">+J78/60</f>
        <v>6.9666666666666668</v>
      </c>
      <c r="K84" s="59">
        <f t="shared" si="28"/>
        <v>7.3166666666666664</v>
      </c>
      <c r="L84" s="59">
        <f t="shared" si="28"/>
        <v>7</v>
      </c>
      <c r="M84" s="59">
        <f t="shared" si="28"/>
        <v>0</v>
      </c>
      <c r="N84" s="59">
        <f t="shared" si="28"/>
        <v>0</v>
      </c>
      <c r="P84" s="41">
        <f>+O78/60</f>
        <v>61.81666666666667</v>
      </c>
      <c r="Q84" s="70"/>
      <c r="R84" s="60"/>
      <c r="S84" s="61"/>
      <c r="T84" s="62"/>
    </row>
    <row r="85" spans="1:20" x14ac:dyDescent="0.2">
      <c r="A85" s="64" t="s">
        <v>87</v>
      </c>
      <c r="B85" s="46" t="s">
        <v>98</v>
      </c>
      <c r="C85" s="46" t="str">
        <f>+ตค!$I$36</f>
        <v>0.6197</v>
      </c>
      <c r="D85" s="47" t="str">
        <f>+พย!$I$36</f>
        <v>0.5451</v>
      </c>
      <c r="E85" s="47" t="str">
        <f>+ธค!$I$36</f>
        <v>0.4960</v>
      </c>
      <c r="F85" s="47" t="str">
        <f>+มค!$I$36</f>
        <v>0.4147</v>
      </c>
      <c r="G85" s="47" t="str">
        <f>+กพ!$I$36</f>
        <v>0.5085</v>
      </c>
      <c r="H85" s="47" t="str">
        <f>+มีค!$I$36</f>
        <v>0.5927</v>
      </c>
      <c r="I85" s="67" t="str">
        <f>+เมย!$I$36</f>
        <v>0.6116</v>
      </c>
      <c r="J85" s="67" t="str">
        <f>+พค!$I$36</f>
        <v>0.6084</v>
      </c>
      <c r="K85" s="67" t="str">
        <f>+มิย!$I$36</f>
        <v>0.6984</v>
      </c>
      <c r="L85" s="47" t="str">
        <f>+กค!$I$36</f>
        <v>0.5698</v>
      </c>
      <c r="M85" s="67">
        <f>+สค!$I$36</f>
        <v>0</v>
      </c>
      <c r="N85" s="67">
        <f>+กย!$I$36</f>
        <v>0</v>
      </c>
      <c r="O85" s="48">
        <f t="shared" si="2"/>
        <v>0</v>
      </c>
      <c r="P85" s="48"/>
      <c r="Q85" s="49">
        <f>+O86/O90</f>
        <v>0.57313349999999996</v>
      </c>
      <c r="R85" s="50" t="s">
        <v>98</v>
      </c>
      <c r="S85" s="51"/>
      <c r="T85" s="130">
        <v>0.6</v>
      </c>
    </row>
    <row r="86" spans="1:20" x14ac:dyDescent="0.2">
      <c r="A86" s="52"/>
      <c r="B86" s="5" t="s">
        <v>99</v>
      </c>
      <c r="C86" s="5">
        <f>+C90*C85</f>
        <v>137.57339999999999</v>
      </c>
      <c r="D86" s="24">
        <f t="shared" ref="D86:N86" si="29">+D90*D85</f>
        <v>61.051200000000001</v>
      </c>
      <c r="E86" s="5">
        <f t="shared" si="29"/>
        <v>45.136000000000003</v>
      </c>
      <c r="F86" s="24">
        <f t="shared" si="29"/>
        <v>22.393800000000002</v>
      </c>
      <c r="G86" s="24">
        <f t="shared" si="29"/>
        <v>58.985999999999997</v>
      </c>
      <c r="H86" s="24">
        <f t="shared" si="29"/>
        <v>94.831999999999994</v>
      </c>
      <c r="I86" s="24">
        <f t="shared" si="29"/>
        <v>73.39200000000001</v>
      </c>
      <c r="J86" s="24">
        <f t="shared" si="29"/>
        <v>92.476800000000011</v>
      </c>
      <c r="K86" s="24">
        <f t="shared" si="29"/>
        <v>18.1584</v>
      </c>
      <c r="L86" s="24">
        <f t="shared" si="29"/>
        <v>83.760599999999997</v>
      </c>
      <c r="M86" s="24">
        <f t="shared" si="29"/>
        <v>0</v>
      </c>
      <c r="N86" s="24">
        <f t="shared" si="29"/>
        <v>0</v>
      </c>
      <c r="O86" s="8">
        <f t="shared" si="2"/>
        <v>687.76019999999994</v>
      </c>
      <c r="P86" s="8"/>
      <c r="Q86" s="53"/>
      <c r="R86" s="54"/>
      <c r="S86" s="55"/>
      <c r="T86" s="131"/>
    </row>
    <row r="87" spans="1:20" x14ac:dyDescent="0.2">
      <c r="A87" s="52"/>
      <c r="B87" s="5" t="s">
        <v>100</v>
      </c>
      <c r="C87" s="5" t="str">
        <f>+ตค!$I$37</f>
        <v>0.6194</v>
      </c>
      <c r="D87" s="31" t="str">
        <f>+พย!$I$37</f>
        <v>0.5437</v>
      </c>
      <c r="E87" s="31" t="str">
        <f>+ธค!$I$37</f>
        <v>0.4945</v>
      </c>
      <c r="F87" s="31" t="str">
        <f>+มค!$I$37</f>
        <v>0.4124</v>
      </c>
      <c r="G87" s="31" t="str">
        <f>+กพ!$I$37</f>
        <v>0.5066</v>
      </c>
      <c r="H87" s="31" t="str">
        <f>+มีค!$I$37</f>
        <v>0.5893</v>
      </c>
      <c r="I87" s="24" t="str">
        <f>+เมย!$I$37</f>
        <v>0.6089</v>
      </c>
      <c r="J87" s="24" t="str">
        <f>+พค!$I$37</f>
        <v>0.6057</v>
      </c>
      <c r="K87" s="24" t="str">
        <f>+มิย!$I$37</f>
        <v>0.7021</v>
      </c>
      <c r="L87" s="31" t="str">
        <f>+กค!$I$37</f>
        <v>0.5702</v>
      </c>
      <c r="M87" s="24">
        <f>+สค!$I$37</f>
        <v>0</v>
      </c>
      <c r="N87" s="24">
        <f>+กย!$I$37</f>
        <v>0</v>
      </c>
      <c r="O87" s="8">
        <f t="shared" si="2"/>
        <v>0</v>
      </c>
      <c r="P87" s="8"/>
      <c r="Q87" s="56">
        <f>+O88/O90</f>
        <v>0.57161024999999999</v>
      </c>
      <c r="R87" s="9" t="s">
        <v>100</v>
      </c>
      <c r="S87" s="55"/>
      <c r="T87" s="131"/>
    </row>
    <row r="88" spans="1:20" x14ac:dyDescent="0.2">
      <c r="A88" s="52"/>
      <c r="B88" s="5" t="s">
        <v>101</v>
      </c>
      <c r="C88" s="5">
        <f>+C90*C87</f>
        <v>137.5068</v>
      </c>
      <c r="D88" s="5">
        <f t="shared" ref="D88:N88" si="30">+D90*D87</f>
        <v>60.894399999999997</v>
      </c>
      <c r="E88" s="5">
        <f t="shared" si="30"/>
        <v>44.999499999999998</v>
      </c>
      <c r="F88" s="24">
        <f t="shared" si="30"/>
        <v>22.269600000000001</v>
      </c>
      <c r="G88" s="24">
        <f t="shared" si="30"/>
        <v>58.765600000000006</v>
      </c>
      <c r="H88" s="24">
        <f t="shared" si="30"/>
        <v>94.288000000000011</v>
      </c>
      <c r="I88" s="24">
        <f t="shared" si="30"/>
        <v>73.067999999999998</v>
      </c>
      <c r="J88" s="24">
        <f t="shared" si="30"/>
        <v>92.066400000000002</v>
      </c>
      <c r="K88" s="24">
        <f t="shared" si="30"/>
        <v>18.2546</v>
      </c>
      <c r="L88" s="24">
        <f t="shared" si="30"/>
        <v>83.819400000000002</v>
      </c>
      <c r="M88" s="24">
        <f t="shared" si="30"/>
        <v>0</v>
      </c>
      <c r="N88" s="24">
        <f t="shared" si="30"/>
        <v>0</v>
      </c>
      <c r="O88" s="8">
        <f t="shared" si="2"/>
        <v>685.93229999999994</v>
      </c>
      <c r="P88" s="8"/>
      <c r="Q88" s="53"/>
      <c r="R88" s="54"/>
      <c r="S88" s="55"/>
      <c r="T88" s="57"/>
    </row>
    <row r="89" spans="1:20" x14ac:dyDescent="0.2">
      <c r="A89" s="52"/>
      <c r="B89" s="5" t="s">
        <v>102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2">
        <f t="shared" si="2"/>
        <v>0</v>
      </c>
      <c r="P89" s="12"/>
      <c r="Q89" s="53"/>
      <c r="R89" s="54"/>
      <c r="S89" s="55"/>
      <c r="T89" s="57"/>
    </row>
    <row r="90" spans="1:20" x14ac:dyDescent="0.2">
      <c r="A90" s="52"/>
      <c r="B90" s="5" t="s">
        <v>103</v>
      </c>
      <c r="C90" s="11">
        <f>+ตค!$I$4</f>
        <v>222</v>
      </c>
      <c r="D90" s="81">
        <f>+พย!$I$4</f>
        <v>112</v>
      </c>
      <c r="E90" s="81">
        <f>+ธค!$I$4</f>
        <v>91</v>
      </c>
      <c r="F90" s="81">
        <f>+มค!$I$4</f>
        <v>54</v>
      </c>
      <c r="G90" s="11">
        <f>+กพ!$I$4</f>
        <v>116</v>
      </c>
      <c r="H90" s="11">
        <f>+มีค!$I$4</f>
        <v>160</v>
      </c>
      <c r="I90" s="11">
        <f>+เมย!$I$4</f>
        <v>120</v>
      </c>
      <c r="J90" s="11">
        <f>+พค!$I$4</f>
        <v>152</v>
      </c>
      <c r="K90" s="11">
        <f>+มิย!$I$4</f>
        <v>26</v>
      </c>
      <c r="L90" s="11">
        <f>+กค!$I$4</f>
        <v>147</v>
      </c>
      <c r="M90" s="11">
        <f>+สค!$I$4</f>
        <v>0</v>
      </c>
      <c r="N90" s="11">
        <f>+กย!$I$4</f>
        <v>0</v>
      </c>
      <c r="O90" s="12">
        <f t="shared" si="2"/>
        <v>1200</v>
      </c>
      <c r="P90" s="12"/>
      <c r="Q90" s="53"/>
      <c r="R90" s="54"/>
      <c r="S90" s="55"/>
      <c r="T90" s="57"/>
    </row>
    <row r="91" spans="1:20" x14ac:dyDescent="0.2">
      <c r="A91" s="52"/>
      <c r="B91" s="17" t="s">
        <v>104</v>
      </c>
      <c r="C91" s="18">
        <f>+ตค!$I$6</f>
        <v>1</v>
      </c>
      <c r="D91" s="18">
        <f>+พย!$I$5</f>
        <v>0</v>
      </c>
      <c r="E91" s="18">
        <f>+ธค!$I$5</f>
        <v>0</v>
      </c>
      <c r="F91" s="18">
        <f>+มค!$I$5</f>
        <v>0</v>
      </c>
      <c r="G91" s="18">
        <f>+กพ!$I$5</f>
        <v>0</v>
      </c>
      <c r="H91" s="18">
        <f>+มีค!$I$5</f>
        <v>0</v>
      </c>
      <c r="I91" s="18">
        <f>+เมย!$I$5</f>
        <v>0</v>
      </c>
      <c r="J91" s="18">
        <f>+พค!$I$5</f>
        <v>0</v>
      </c>
      <c r="K91" s="18">
        <f>+มิย!$I$5</f>
        <v>0</v>
      </c>
      <c r="L91" s="18">
        <f>+กค!$I$5</f>
        <v>0</v>
      </c>
      <c r="M91" s="18">
        <f>+สค!$I$5</f>
        <v>0</v>
      </c>
      <c r="N91" s="18">
        <f>+กย!$I$5</f>
        <v>0</v>
      </c>
      <c r="O91" s="17">
        <f t="shared" si="2"/>
        <v>1</v>
      </c>
      <c r="P91" s="17"/>
      <c r="Q91" s="53"/>
      <c r="R91" s="54"/>
      <c r="S91" s="55"/>
      <c r="T91" s="57"/>
    </row>
    <row r="92" spans="1:20" x14ac:dyDescent="0.2">
      <c r="A92" s="52"/>
      <c r="B92" s="35" t="s">
        <v>113</v>
      </c>
      <c r="C92" s="36">
        <f>+ตค!I8</f>
        <v>845</v>
      </c>
      <c r="D92" s="36">
        <f>+พย!I8</f>
        <v>343</v>
      </c>
      <c r="E92" s="36">
        <f>+ธค!I8</f>
        <v>245</v>
      </c>
      <c r="F92" s="36">
        <f>+มค!I8</f>
        <v>138</v>
      </c>
      <c r="G92" s="36">
        <f>+กพ!I8</f>
        <v>327</v>
      </c>
      <c r="H92" s="36">
        <f>+มีค!I8</f>
        <v>498</v>
      </c>
      <c r="I92" s="36">
        <f>+เมย!I8</f>
        <v>325</v>
      </c>
      <c r="J92" s="36">
        <f>+พค!I8</f>
        <v>526</v>
      </c>
      <c r="K92" s="36">
        <f>+มิย!I8</f>
        <v>98</v>
      </c>
      <c r="L92" s="36">
        <f>+กค!I8</f>
        <v>578</v>
      </c>
      <c r="M92" s="36">
        <f>+สค!I8</f>
        <v>0</v>
      </c>
      <c r="N92" s="36">
        <f>+กย!I8</f>
        <v>0</v>
      </c>
      <c r="O92" s="36">
        <f>SUM(C92:N92)</f>
        <v>3923</v>
      </c>
      <c r="P92" s="35"/>
      <c r="Q92" s="54">
        <v>3.42</v>
      </c>
      <c r="R92" s="80" t="s">
        <v>128</v>
      </c>
      <c r="S92" s="55"/>
      <c r="T92" s="57"/>
    </row>
    <row r="93" spans="1:20" x14ac:dyDescent="0.2">
      <c r="A93" s="132" t="s">
        <v>118</v>
      </c>
      <c r="B93" s="37" t="s">
        <v>105</v>
      </c>
      <c r="C93" s="38" t="str">
        <f>+ตค!$I$46</f>
        <v>90.32</v>
      </c>
      <c r="D93" s="38" t="str">
        <f>+พย!$I$46</f>
        <v>37.67</v>
      </c>
      <c r="E93" s="38" t="str">
        <f>+ธค!$I$46</f>
        <v>28.16</v>
      </c>
      <c r="F93" s="38" t="str">
        <f>+มค!$I$46</f>
        <v>22.63</v>
      </c>
      <c r="G93" s="38" t="str">
        <f>+กพ!$I$46</f>
        <v>38.57</v>
      </c>
      <c r="H93" s="38" t="str">
        <f>+มีค!$I$46</f>
        <v>53.33</v>
      </c>
      <c r="I93" s="38" t="str">
        <f>+เมย!$I$46</f>
        <v>35.78</v>
      </c>
      <c r="J93" s="38" t="str">
        <f>+พค!$I$46</f>
        <v>56.24</v>
      </c>
      <c r="K93" s="38" t="str">
        <f>+มิย!$I$46</f>
        <v>19.22</v>
      </c>
      <c r="L93" s="38" t="str">
        <f>+กค!$I$46</f>
        <v>61.94</v>
      </c>
      <c r="M93" s="38">
        <f>+สค!$I$46</f>
        <v>0</v>
      </c>
      <c r="N93" s="38">
        <f>+กย!$I$46</f>
        <v>0</v>
      </c>
      <c r="P93" s="76">
        <f>+(O92*100)/(30*$Q$13)</f>
        <v>47.8998778998779</v>
      </c>
      <c r="Q93" s="15"/>
      <c r="R93" s="13" t="s">
        <v>105</v>
      </c>
      <c r="S93" s="55"/>
      <c r="T93" s="57"/>
    </row>
    <row r="94" spans="1:20" ht="15" thickBot="1" x14ac:dyDescent="0.25">
      <c r="A94" s="132"/>
      <c r="B94" s="37" t="s">
        <v>106</v>
      </c>
      <c r="C94" s="38" t="str">
        <f>+ตค!$I$47</f>
        <v>7.33</v>
      </c>
      <c r="D94" s="38" t="str">
        <f>+พย!$I$47</f>
        <v>3.70</v>
      </c>
      <c r="E94" s="38" t="str">
        <f>+ธค!$I$47</f>
        <v>3.03</v>
      </c>
      <c r="F94" s="38" t="str">
        <f>+มค!$I$47</f>
        <v>1.70</v>
      </c>
      <c r="G94" s="38" t="str">
        <f>+กพ!$I$47</f>
        <v>3.83</v>
      </c>
      <c r="H94" s="38" t="str">
        <f>+มีค!$I$47</f>
        <v>5.30</v>
      </c>
      <c r="I94" s="38" t="str">
        <f>+เมย!$I$47</f>
        <v>3.97</v>
      </c>
      <c r="J94" s="38" t="str">
        <f>+พค!$I$47</f>
        <v>5.00</v>
      </c>
      <c r="K94" s="38" t="str">
        <f>+มิย!$I$47</f>
        <v>0.83</v>
      </c>
      <c r="L94" s="38" t="str">
        <f>+กค!$I$47</f>
        <v>4.87</v>
      </c>
      <c r="M94" s="38">
        <f>+สค!$I$47</f>
        <v>0</v>
      </c>
      <c r="N94" s="38">
        <f>+กย!$I$47</f>
        <v>0</v>
      </c>
      <c r="P94" s="76">
        <f>+O90/30</f>
        <v>40</v>
      </c>
      <c r="Q94" s="15"/>
      <c r="R94" s="14" t="s">
        <v>106</v>
      </c>
      <c r="S94" s="55"/>
      <c r="T94" s="57"/>
    </row>
    <row r="95" spans="1:20" x14ac:dyDescent="0.2">
      <c r="A95" s="64" t="s">
        <v>88</v>
      </c>
      <c r="B95" s="46" t="s">
        <v>98</v>
      </c>
      <c r="C95" s="87" t="str">
        <f>+ตค!$J$36</f>
        <v>0.6583</v>
      </c>
      <c r="D95" s="87" t="str">
        <f>+พย!$J$36</f>
        <v>0.6391</v>
      </c>
      <c r="E95" s="87" t="str">
        <f>+ธค!$J$36</f>
        <v>0.7299</v>
      </c>
      <c r="F95" s="46" t="str">
        <f>+มค!$J$36</f>
        <v>0.7217</v>
      </c>
      <c r="G95" s="46" t="str">
        <f>+กพ!$J$36</f>
        <v>0.6405</v>
      </c>
      <c r="H95" s="46" t="str">
        <f>+มีค!$J$36</f>
        <v>0.7259</v>
      </c>
      <c r="I95" s="46" t="str">
        <f>+เมย!$J$36</f>
        <v>0.7665</v>
      </c>
      <c r="J95" s="46" t="str">
        <f>+พค!$J$36</f>
        <v>0.8657</v>
      </c>
      <c r="K95" s="46" t="str">
        <f>+มิย!$J$36</f>
        <v>0.7018</v>
      </c>
      <c r="L95" s="46" t="str">
        <f>+กค!$J$36</f>
        <v>0.7267</v>
      </c>
      <c r="M95" s="46">
        <f>+สค!$J$36</f>
        <v>0</v>
      </c>
      <c r="N95" s="46">
        <f>+กย!$J$36</f>
        <v>0</v>
      </c>
      <c r="O95" s="48">
        <f t="shared" si="2"/>
        <v>0</v>
      </c>
      <c r="P95" s="48"/>
      <c r="Q95" s="49">
        <f>+O96/O100</f>
        <v>0.71847982658959519</v>
      </c>
      <c r="R95" s="50" t="s">
        <v>98</v>
      </c>
      <c r="S95" s="51"/>
      <c r="T95" s="130">
        <v>0.6</v>
      </c>
    </row>
    <row r="96" spans="1:20" x14ac:dyDescent="0.2">
      <c r="A96" s="52"/>
      <c r="B96" s="5" t="s">
        <v>99</v>
      </c>
      <c r="C96" s="5">
        <f>+C100*C95</f>
        <v>132.97659999999999</v>
      </c>
      <c r="D96" s="5">
        <f t="shared" ref="D96:N96" si="31">+D100*D95</f>
        <v>109.9252</v>
      </c>
      <c r="E96" s="5">
        <f t="shared" si="31"/>
        <v>126.2727</v>
      </c>
      <c r="F96" s="5">
        <f t="shared" si="31"/>
        <v>127.7409</v>
      </c>
      <c r="G96" s="5">
        <f t="shared" si="31"/>
        <v>97.355999999999995</v>
      </c>
      <c r="H96" s="5">
        <f t="shared" si="31"/>
        <v>135.7433</v>
      </c>
      <c r="I96" s="5">
        <f t="shared" si="31"/>
        <v>139.50299999999999</v>
      </c>
      <c r="J96" s="5">
        <f t="shared" si="31"/>
        <v>152.36320000000001</v>
      </c>
      <c r="K96" s="5">
        <f t="shared" si="31"/>
        <v>97.550200000000004</v>
      </c>
      <c r="L96" s="5">
        <f t="shared" si="31"/>
        <v>123.539</v>
      </c>
      <c r="M96" s="5">
        <f t="shared" si="31"/>
        <v>0</v>
      </c>
      <c r="N96" s="5">
        <f t="shared" si="31"/>
        <v>0</v>
      </c>
      <c r="O96" s="8">
        <f t="shared" si="2"/>
        <v>1242.9700999999998</v>
      </c>
      <c r="P96" s="8"/>
      <c r="Q96" s="53"/>
      <c r="R96" s="54"/>
      <c r="S96" s="55"/>
      <c r="T96" s="131"/>
    </row>
    <row r="97" spans="1:20" x14ac:dyDescent="0.2">
      <c r="A97" s="52"/>
      <c r="B97" s="5" t="s">
        <v>100</v>
      </c>
      <c r="C97" s="88" t="str">
        <f>+ตค!$J$37</f>
        <v>0.6566</v>
      </c>
      <c r="D97" s="88" t="str">
        <f>+พย!$J$37</f>
        <v>0.6356</v>
      </c>
      <c r="E97" s="88" t="str">
        <f>+ธค!$J$37</f>
        <v>0.7283</v>
      </c>
      <c r="F97" s="5" t="str">
        <f>+มค!$J$37</f>
        <v>0.7211</v>
      </c>
      <c r="G97" s="5" t="str">
        <f>+กพ!$J$37</f>
        <v>0.6364</v>
      </c>
      <c r="H97" s="5" t="str">
        <f>+มีค!$J$37</f>
        <v>0.7219</v>
      </c>
      <c r="I97" s="5" t="str">
        <f>+เมย!$J$37</f>
        <v>0.7639</v>
      </c>
      <c r="J97" s="5" t="str">
        <f>+พค!$J$37</f>
        <v>0.8627</v>
      </c>
      <c r="K97" s="5" t="str">
        <f>+มิย!$J$37</f>
        <v>0.6981</v>
      </c>
      <c r="L97" s="5" t="str">
        <f>+กค!$J$37</f>
        <v>0.7214</v>
      </c>
      <c r="M97" s="5">
        <f>+สค!$J$37</f>
        <v>0</v>
      </c>
      <c r="N97" s="5">
        <f>+กย!$J$37</f>
        <v>0</v>
      </c>
      <c r="O97" s="8">
        <f t="shared" si="2"/>
        <v>0</v>
      </c>
      <c r="P97" s="8"/>
      <c r="Q97" s="56">
        <f>+O98/O100</f>
        <v>0.71552254335260113</v>
      </c>
      <c r="R97" s="9" t="s">
        <v>100</v>
      </c>
      <c r="S97" s="55"/>
      <c r="T97" s="131"/>
    </row>
    <row r="98" spans="1:20" x14ac:dyDescent="0.2">
      <c r="A98" s="52"/>
      <c r="B98" s="5" t="s">
        <v>101</v>
      </c>
      <c r="C98" s="5">
        <f>+C100*C97</f>
        <v>132.63319999999999</v>
      </c>
      <c r="D98" s="5">
        <f t="shared" ref="D98:N98" si="32">+D100*D97</f>
        <v>109.32320000000001</v>
      </c>
      <c r="E98" s="5">
        <f t="shared" si="32"/>
        <v>125.99589999999999</v>
      </c>
      <c r="F98" s="5">
        <f t="shared" si="32"/>
        <v>127.6347</v>
      </c>
      <c r="G98" s="5">
        <f t="shared" si="32"/>
        <v>96.732799999999997</v>
      </c>
      <c r="H98" s="5">
        <f t="shared" si="32"/>
        <v>134.99529999999999</v>
      </c>
      <c r="I98" s="5">
        <f t="shared" si="32"/>
        <v>139.02979999999999</v>
      </c>
      <c r="J98" s="5">
        <f t="shared" si="32"/>
        <v>151.83520000000001</v>
      </c>
      <c r="K98" s="5">
        <f t="shared" si="32"/>
        <v>97.035900000000012</v>
      </c>
      <c r="L98" s="5">
        <f t="shared" si="32"/>
        <v>122.63800000000001</v>
      </c>
      <c r="M98" s="5">
        <f t="shared" si="32"/>
        <v>0</v>
      </c>
      <c r="N98" s="5">
        <f t="shared" si="32"/>
        <v>0</v>
      </c>
      <c r="O98" s="8">
        <f t="shared" si="2"/>
        <v>1237.854</v>
      </c>
      <c r="P98" s="8"/>
      <c r="Q98" s="53"/>
      <c r="R98" s="54"/>
      <c r="S98" s="55"/>
      <c r="T98" s="57"/>
    </row>
    <row r="99" spans="1:20" x14ac:dyDescent="0.2">
      <c r="A99" s="52"/>
      <c r="B99" s="5" t="s">
        <v>102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2">
        <f t="shared" si="2"/>
        <v>0</v>
      </c>
      <c r="P99" s="12"/>
      <c r="Q99" s="53"/>
      <c r="R99" s="54"/>
      <c r="S99" s="55"/>
      <c r="T99" s="57"/>
    </row>
    <row r="100" spans="1:20" x14ac:dyDescent="0.2">
      <c r="A100" s="52"/>
      <c r="B100" s="5" t="s">
        <v>103</v>
      </c>
      <c r="C100" s="11">
        <f>+ตค!$J$4</f>
        <v>202</v>
      </c>
      <c r="D100" s="11">
        <f>+พย!$J$4</f>
        <v>172</v>
      </c>
      <c r="E100" s="11">
        <f>+ธค!$J$4</f>
        <v>173</v>
      </c>
      <c r="F100" s="11">
        <f>+มค!$J$4</f>
        <v>177</v>
      </c>
      <c r="G100" s="11">
        <f>+กพ!$J$4</f>
        <v>152</v>
      </c>
      <c r="H100" s="11">
        <f>+มีค!$J$4</f>
        <v>187</v>
      </c>
      <c r="I100" s="11">
        <f>+เมย!$J$4</f>
        <v>182</v>
      </c>
      <c r="J100" s="11">
        <f>+พค!$J$4</f>
        <v>176</v>
      </c>
      <c r="K100" s="11">
        <f>+มิย!$J$4</f>
        <v>139</v>
      </c>
      <c r="L100" s="11">
        <f>+กค!$J$4</f>
        <v>170</v>
      </c>
      <c r="M100" s="11">
        <f>+สค!$J$4</f>
        <v>0</v>
      </c>
      <c r="N100" s="11">
        <f>+กย!$J$4</f>
        <v>0</v>
      </c>
      <c r="O100" s="12">
        <f t="shared" si="2"/>
        <v>1730</v>
      </c>
      <c r="P100" s="12"/>
      <c r="Q100" s="53"/>
      <c r="R100" s="54"/>
      <c r="S100" s="55"/>
      <c r="T100" s="57"/>
    </row>
    <row r="101" spans="1:20" x14ac:dyDescent="0.2">
      <c r="A101" s="52"/>
      <c r="B101" s="17" t="s">
        <v>104</v>
      </c>
      <c r="C101" s="18">
        <f>+ตค!$J$6</f>
        <v>3</v>
      </c>
      <c r="D101" s="18">
        <f>+พย!$J$5</f>
        <v>0</v>
      </c>
      <c r="E101" s="18">
        <f>+ธค!$J$5</f>
        <v>0</v>
      </c>
      <c r="F101" s="18">
        <f>+มค!$J$5</f>
        <v>0</v>
      </c>
      <c r="G101" s="18">
        <f>+กพ!$J$5</f>
        <v>0</v>
      </c>
      <c r="H101" s="18">
        <f>+มีค!$J$5</f>
        <v>0</v>
      </c>
      <c r="I101" s="18">
        <f>+เมย!$J$5</f>
        <v>0</v>
      </c>
      <c r="J101" s="18">
        <f>+พค!$J$5</f>
        <v>0</v>
      </c>
      <c r="K101" s="18">
        <f>+มิย!$J$5</f>
        <v>0</v>
      </c>
      <c r="L101" s="18">
        <f>+กค!$J$5</f>
        <v>0</v>
      </c>
      <c r="M101" s="18">
        <f>+สค!$J$5</f>
        <v>0</v>
      </c>
      <c r="N101" s="18">
        <f>+กย!$J$5</f>
        <v>0</v>
      </c>
      <c r="O101" s="17">
        <f t="shared" si="2"/>
        <v>3</v>
      </c>
      <c r="P101" s="17"/>
      <c r="Q101" s="53"/>
      <c r="R101" s="54"/>
      <c r="S101" s="55"/>
      <c r="T101" s="57"/>
    </row>
    <row r="102" spans="1:20" x14ac:dyDescent="0.2">
      <c r="A102" s="52"/>
      <c r="B102" s="35" t="s">
        <v>113</v>
      </c>
      <c r="C102" s="36">
        <f>+ตค!J8</f>
        <v>732</v>
      </c>
      <c r="D102" s="36">
        <f>+พย!J8</f>
        <v>553</v>
      </c>
      <c r="E102" s="36">
        <f>+ธค!J8</f>
        <v>580</v>
      </c>
      <c r="F102" s="36">
        <f>+มค!J8</f>
        <v>658</v>
      </c>
      <c r="G102" s="36">
        <f>+กพ!J8</f>
        <v>466</v>
      </c>
      <c r="H102" s="36">
        <f>+มีค!J8</f>
        <v>674</v>
      </c>
      <c r="I102" s="36">
        <f>+เมย!J8</f>
        <v>626</v>
      </c>
      <c r="J102" s="36">
        <f>+พค!J8</f>
        <v>653</v>
      </c>
      <c r="K102" s="36">
        <f>+มิย!J8</f>
        <v>516</v>
      </c>
      <c r="L102" s="36">
        <f>+กค!J8</f>
        <v>607</v>
      </c>
      <c r="M102" s="36">
        <f>+สค!J8</f>
        <v>0</v>
      </c>
      <c r="N102" s="36">
        <f>+กย!J8</f>
        <v>0</v>
      </c>
      <c r="O102" s="36">
        <f>SUM(C102:N102)</f>
        <v>6065</v>
      </c>
      <c r="P102" s="35"/>
      <c r="Q102" s="54">
        <v>3.09</v>
      </c>
      <c r="R102" s="80" t="s">
        <v>128</v>
      </c>
      <c r="S102" s="55"/>
      <c r="T102" s="57"/>
    </row>
    <row r="103" spans="1:20" x14ac:dyDescent="0.2">
      <c r="A103" s="132" t="s">
        <v>165</v>
      </c>
      <c r="B103" s="37" t="s">
        <v>105</v>
      </c>
      <c r="C103" s="38" t="str">
        <f>+ตค!$J$46</f>
        <v>71.07</v>
      </c>
      <c r="D103" s="38" t="str">
        <f>+พย!$J$46</f>
        <v>55.56</v>
      </c>
      <c r="E103" s="38" t="str">
        <f>+ธค!$J$46</f>
        <v>56.70</v>
      </c>
      <c r="F103" s="38" t="str">
        <f>+มค!$J$46</f>
        <v>64.32</v>
      </c>
      <c r="G103" s="38" t="str">
        <f>+กพ!$J$46</f>
        <v>50.43</v>
      </c>
      <c r="H103" s="38" t="str">
        <f>+มีค!$J$46</f>
        <v>65.88</v>
      </c>
      <c r="I103" s="38" t="str">
        <f>+เมย!$J$46</f>
        <v>62.73</v>
      </c>
      <c r="J103" s="38" t="str">
        <f>+พค!$J$46</f>
        <v>64.75</v>
      </c>
      <c r="K103" s="38" t="str">
        <f>+มิย!$J$46</f>
        <v>52.12</v>
      </c>
      <c r="L103" s="38" t="str">
        <f>+กค!$J$46</f>
        <v>59.34</v>
      </c>
      <c r="M103" s="38">
        <f>+สค!$J$46</f>
        <v>0</v>
      </c>
      <c r="N103" s="38">
        <f>+กย!$J$46</f>
        <v>0</v>
      </c>
      <c r="P103" s="76">
        <f>+(O102*100)/(30*$Q$13)</f>
        <v>74.053724053724054</v>
      </c>
      <c r="Q103" s="15"/>
      <c r="R103" s="13" t="s">
        <v>105</v>
      </c>
      <c r="S103" s="55"/>
      <c r="T103" s="57"/>
    </row>
    <row r="104" spans="1:20" ht="15" thickBot="1" x14ac:dyDescent="0.25">
      <c r="A104" s="132"/>
      <c r="B104" s="37" t="s">
        <v>106</v>
      </c>
      <c r="C104" s="38" t="str">
        <f>+ตค!$J$47</f>
        <v>6.03</v>
      </c>
      <c r="D104" s="38" t="str">
        <f>+พย!$J$47</f>
        <v>5.18</v>
      </c>
      <c r="E104" s="38" t="str">
        <f>+ธค!$J$47</f>
        <v>5.24</v>
      </c>
      <c r="F104" s="38" t="str">
        <f>+มค!$J$47</f>
        <v>5.36</v>
      </c>
      <c r="G104" s="38" t="str">
        <f>+กพ!$J$47</f>
        <v>4.61</v>
      </c>
      <c r="H104" s="38" t="str">
        <f>+มีค!$J$47</f>
        <v>5.67</v>
      </c>
      <c r="I104" s="38" t="str">
        <f>+เมย!$J$47</f>
        <v>5.42</v>
      </c>
      <c r="J104" s="38" t="str">
        <f>+พค!$J$47</f>
        <v>5.24</v>
      </c>
      <c r="K104" s="38" t="str">
        <f>+มิย!$J$47</f>
        <v>4.21</v>
      </c>
      <c r="L104" s="38" t="str">
        <f>+กค!$J$47</f>
        <v>5.15</v>
      </c>
      <c r="M104" s="38">
        <f>+สค!$J$47</f>
        <v>0</v>
      </c>
      <c r="N104" s="38">
        <f>+กย!$J$47</f>
        <v>0</v>
      </c>
      <c r="P104" s="76">
        <f>+O100/30</f>
        <v>57.666666666666664</v>
      </c>
      <c r="Q104" s="15"/>
      <c r="R104" s="14" t="s">
        <v>106</v>
      </c>
      <c r="S104" s="55"/>
      <c r="T104" s="57"/>
    </row>
    <row r="105" spans="1:20" x14ac:dyDescent="0.2">
      <c r="A105" s="64" t="s">
        <v>89</v>
      </c>
      <c r="B105" s="46" t="s">
        <v>98</v>
      </c>
      <c r="C105" s="89" t="str">
        <f>+ตค!$K$36</f>
        <v>0.5703</v>
      </c>
      <c r="D105" s="87" t="str">
        <f>+พย!$K$36</f>
        <v>0.6734</v>
      </c>
      <c r="E105" s="87" t="str">
        <f>+ธค!$K$36</f>
        <v>0.6180</v>
      </c>
      <c r="F105" s="46" t="str">
        <f>+มค!$K$36</f>
        <v>0.7797</v>
      </c>
      <c r="G105" s="47" t="str">
        <f>+กพ!$K$36</f>
        <v>0.5701</v>
      </c>
      <c r="H105" s="46" t="str">
        <f>+มีค!$K$36</f>
        <v>0.6777</v>
      </c>
      <c r="I105" s="46" t="str">
        <f>+เมย!$K$36</f>
        <v>0.6165</v>
      </c>
      <c r="J105" s="46" t="str">
        <f>+พค!$K$36</f>
        <v>0.6881</v>
      </c>
      <c r="K105" s="46" t="str">
        <f>+มิย!$K$36</f>
        <v>0.7248</v>
      </c>
      <c r="L105" s="46" t="str">
        <f>+กค!$K$36</f>
        <v>0.7204</v>
      </c>
      <c r="M105" s="67">
        <f>+สค!$K$36</f>
        <v>0</v>
      </c>
      <c r="N105" s="46">
        <f>+กย!$K$36</f>
        <v>0</v>
      </c>
      <c r="O105" s="48">
        <f t="shared" si="2"/>
        <v>0</v>
      </c>
      <c r="P105" s="48"/>
      <c r="Q105" s="49">
        <f>+O106/O110</f>
        <v>0.66934374683544318</v>
      </c>
      <c r="R105" s="50" t="s">
        <v>98</v>
      </c>
      <c r="S105" s="51"/>
      <c r="T105" s="130">
        <v>0.6</v>
      </c>
    </row>
    <row r="106" spans="1:20" x14ac:dyDescent="0.2">
      <c r="A106" s="52"/>
      <c r="B106" s="5" t="s">
        <v>99</v>
      </c>
      <c r="C106" s="5">
        <f>+C110*C105</f>
        <v>65.014200000000002</v>
      </c>
      <c r="D106" s="5">
        <f t="shared" ref="D106:N106" si="33">+D110*D105</f>
        <v>167.67660000000001</v>
      </c>
      <c r="E106" s="5">
        <f t="shared" si="33"/>
        <v>147.084</v>
      </c>
      <c r="F106" s="5">
        <f t="shared" si="33"/>
        <v>161.39789999999999</v>
      </c>
      <c r="G106" s="5">
        <f t="shared" si="33"/>
        <v>109.45920000000001</v>
      </c>
      <c r="H106" s="5">
        <f t="shared" si="33"/>
        <v>130.7961</v>
      </c>
      <c r="I106" s="5">
        <f t="shared" si="33"/>
        <v>106.03800000000001</v>
      </c>
      <c r="J106" s="5">
        <f t="shared" si="33"/>
        <v>125.92230000000001</v>
      </c>
      <c r="K106" s="5">
        <f t="shared" si="33"/>
        <v>157.2816</v>
      </c>
      <c r="L106" s="5">
        <f t="shared" si="33"/>
        <v>151.28400000000002</v>
      </c>
      <c r="M106" s="24">
        <f t="shared" si="33"/>
        <v>0</v>
      </c>
      <c r="N106" s="5">
        <f t="shared" si="33"/>
        <v>0</v>
      </c>
      <c r="O106" s="8">
        <f t="shared" si="2"/>
        <v>1321.9539000000002</v>
      </c>
      <c r="P106" s="8"/>
      <c r="Q106" s="53"/>
      <c r="R106" s="54"/>
      <c r="S106" s="55"/>
      <c r="T106" s="131"/>
    </row>
    <row r="107" spans="1:20" x14ac:dyDescent="0.2">
      <c r="A107" s="52"/>
      <c r="B107" s="5" t="s">
        <v>100</v>
      </c>
      <c r="C107" s="90" t="str">
        <f>+ตค!$K$37</f>
        <v>0.5794</v>
      </c>
      <c r="D107" s="88" t="str">
        <f>+พย!$K$37</f>
        <v>0.6688</v>
      </c>
      <c r="E107" s="88" t="str">
        <f>+ธค!$K$37</f>
        <v>0.6187</v>
      </c>
      <c r="F107" s="5" t="str">
        <f>+มค!$K$37</f>
        <v>0.7761</v>
      </c>
      <c r="G107" s="31" t="str">
        <f>+กพ!$K$37</f>
        <v>0.5696</v>
      </c>
      <c r="H107" s="5" t="str">
        <f>+มีค!$K$37</f>
        <v>0.6795</v>
      </c>
      <c r="I107" s="5" t="str">
        <f>+เมย!$K$37</f>
        <v>0.6178</v>
      </c>
      <c r="J107" s="5" t="str">
        <f>+พค!$K$37</f>
        <v>0.6882</v>
      </c>
      <c r="K107" s="5" t="str">
        <f>+มิย!$K$37</f>
        <v>0.7258</v>
      </c>
      <c r="L107" s="5" t="str">
        <f>+กค!$K$37</f>
        <v>0.7175</v>
      </c>
      <c r="M107" s="24">
        <f>+สค!$K$37</f>
        <v>0</v>
      </c>
      <c r="N107" s="5">
        <f>+กย!$K$37</f>
        <v>0</v>
      </c>
      <c r="O107" s="8">
        <f t="shared" si="2"/>
        <v>0</v>
      </c>
      <c r="P107" s="8"/>
      <c r="Q107" s="56">
        <f>+O108/O110</f>
        <v>0.66904739240506328</v>
      </c>
      <c r="R107" s="9" t="s">
        <v>100</v>
      </c>
      <c r="S107" s="55"/>
      <c r="T107" s="131"/>
    </row>
    <row r="108" spans="1:20" x14ac:dyDescent="0.2">
      <c r="A108" s="52"/>
      <c r="B108" s="5" t="s">
        <v>101</v>
      </c>
      <c r="C108" s="5">
        <f>+C110*C107</f>
        <v>66.051600000000008</v>
      </c>
      <c r="D108" s="5">
        <f t="shared" ref="D108:N108" si="34">+D110*D107</f>
        <v>166.53119999999998</v>
      </c>
      <c r="E108" s="5">
        <f t="shared" si="34"/>
        <v>147.25060000000002</v>
      </c>
      <c r="F108" s="5">
        <f t="shared" si="34"/>
        <v>160.65270000000001</v>
      </c>
      <c r="G108" s="5">
        <f t="shared" si="34"/>
        <v>109.36320000000001</v>
      </c>
      <c r="H108" s="5">
        <f t="shared" si="34"/>
        <v>131.14349999999999</v>
      </c>
      <c r="I108" s="5">
        <f t="shared" si="34"/>
        <v>106.2616</v>
      </c>
      <c r="J108" s="5">
        <f t="shared" si="34"/>
        <v>125.9406</v>
      </c>
      <c r="K108" s="5">
        <f t="shared" si="34"/>
        <v>157.49860000000001</v>
      </c>
      <c r="L108" s="5">
        <f t="shared" si="34"/>
        <v>150.67500000000001</v>
      </c>
      <c r="M108" s="5">
        <f t="shared" si="34"/>
        <v>0</v>
      </c>
      <c r="N108" s="5">
        <f t="shared" si="34"/>
        <v>0</v>
      </c>
      <c r="O108" s="8">
        <f t="shared" si="2"/>
        <v>1321.3686</v>
      </c>
      <c r="P108" s="8"/>
      <c r="Q108" s="53"/>
      <c r="R108" s="54"/>
      <c r="S108" s="55"/>
      <c r="T108" s="57"/>
    </row>
    <row r="109" spans="1:20" x14ac:dyDescent="0.2">
      <c r="A109" s="52"/>
      <c r="B109" s="5" t="s">
        <v>102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2">
        <f t="shared" si="2"/>
        <v>0</v>
      </c>
      <c r="P109" s="12"/>
      <c r="Q109" s="53"/>
      <c r="R109" s="54"/>
      <c r="S109" s="55"/>
      <c r="T109" s="57"/>
    </row>
    <row r="110" spans="1:20" x14ac:dyDescent="0.2">
      <c r="A110" s="52"/>
      <c r="B110" s="5" t="s">
        <v>103</v>
      </c>
      <c r="C110" s="11">
        <f>+ตค!$K$4</f>
        <v>114</v>
      </c>
      <c r="D110" s="11">
        <f>+พย!$K$4</f>
        <v>249</v>
      </c>
      <c r="E110" s="11">
        <f>+ธค!$K$4</f>
        <v>238</v>
      </c>
      <c r="F110" s="11">
        <f>+มค!$K$4</f>
        <v>207</v>
      </c>
      <c r="G110" s="11">
        <f>+กพ!$K$4</f>
        <v>192</v>
      </c>
      <c r="H110" s="11">
        <f>+มีค!$K$4</f>
        <v>193</v>
      </c>
      <c r="I110" s="11">
        <f>+เมย!$K$4</f>
        <v>172</v>
      </c>
      <c r="J110" s="11">
        <f>+พค!$K$4</f>
        <v>183</v>
      </c>
      <c r="K110" s="11">
        <f>+มิย!$K$4</f>
        <v>217</v>
      </c>
      <c r="L110" s="11">
        <f>+กค!$K$4</f>
        <v>210</v>
      </c>
      <c r="M110" s="11">
        <f>+สค!$K$4</f>
        <v>0</v>
      </c>
      <c r="N110" s="11">
        <f>+กย!$K$4</f>
        <v>0</v>
      </c>
      <c r="O110" s="12">
        <f t="shared" si="2"/>
        <v>1975</v>
      </c>
      <c r="P110" s="12"/>
      <c r="Q110" s="53"/>
      <c r="R110" s="54"/>
      <c r="S110" s="55"/>
      <c r="T110" s="57"/>
    </row>
    <row r="111" spans="1:20" x14ac:dyDescent="0.2">
      <c r="A111" s="52"/>
      <c r="B111" s="17" t="s">
        <v>104</v>
      </c>
      <c r="C111" s="18">
        <f>+ตค!$K$6</f>
        <v>0</v>
      </c>
      <c r="D111" s="18">
        <f>+พย!$K$5</f>
        <v>0</v>
      </c>
      <c r="E111" s="18">
        <f>+ธค!$K$5</f>
        <v>0</v>
      </c>
      <c r="F111" s="18">
        <f>+มค!$K$5</f>
        <v>0</v>
      </c>
      <c r="G111" s="18">
        <f>+กพ!$K$5</f>
        <v>0</v>
      </c>
      <c r="H111" s="18">
        <f>+มีค!$K$5</f>
        <v>0</v>
      </c>
      <c r="I111" s="18">
        <f>+เมย!$K$5</f>
        <v>0</v>
      </c>
      <c r="J111" s="18">
        <f>+พค!$K$5</f>
        <v>1</v>
      </c>
      <c r="K111" s="18">
        <f>+มิย!$K$5</f>
        <v>0</v>
      </c>
      <c r="L111" s="18">
        <f>+กค!$K$5</f>
        <v>0</v>
      </c>
      <c r="M111" s="18">
        <f>+สค!$K$5</f>
        <v>0</v>
      </c>
      <c r="N111" s="18">
        <f>+กย!$K$5</f>
        <v>0</v>
      </c>
      <c r="O111" s="17">
        <f t="shared" si="2"/>
        <v>1</v>
      </c>
      <c r="P111" s="17"/>
      <c r="Q111" s="53"/>
      <c r="R111" s="54"/>
      <c r="S111" s="55"/>
      <c r="T111" s="57"/>
    </row>
    <row r="112" spans="1:20" x14ac:dyDescent="0.2">
      <c r="A112" s="52"/>
      <c r="B112" s="35" t="s">
        <v>113</v>
      </c>
      <c r="C112" s="36">
        <f>+ตค!K8</f>
        <v>534</v>
      </c>
      <c r="D112" s="36">
        <f>+พย!K8</f>
        <v>853</v>
      </c>
      <c r="E112" s="36">
        <f>+ธค!K8</f>
        <v>1071</v>
      </c>
      <c r="F112" s="36">
        <f>+มค!K8</f>
        <v>870</v>
      </c>
      <c r="G112" s="36">
        <f>+กพ!K8</f>
        <v>775</v>
      </c>
      <c r="H112" s="36">
        <f>+มีค!K8</f>
        <v>966</v>
      </c>
      <c r="I112" s="36">
        <f>+เมย!K8</f>
        <v>774</v>
      </c>
      <c r="J112" s="36">
        <f>+พค!K8</f>
        <v>751</v>
      </c>
      <c r="K112" s="36">
        <f>+มิย!K8</f>
        <v>983</v>
      </c>
      <c r="L112" s="36">
        <f>+กค!K8</f>
        <v>820</v>
      </c>
      <c r="M112" s="36">
        <f>+สค!K8</f>
        <v>0</v>
      </c>
      <c r="N112" s="36">
        <f>+กย!K8</f>
        <v>0</v>
      </c>
      <c r="O112" s="36">
        <f>SUM(C112:N112)</f>
        <v>8397</v>
      </c>
      <c r="P112" s="35"/>
      <c r="Q112" s="54">
        <v>3.7</v>
      </c>
      <c r="R112" s="80" t="s">
        <v>128</v>
      </c>
      <c r="S112" s="55"/>
      <c r="T112" s="57"/>
    </row>
    <row r="113" spans="1:20" x14ac:dyDescent="0.2">
      <c r="A113" s="132" t="s">
        <v>118</v>
      </c>
      <c r="B113" s="37" t="s">
        <v>105</v>
      </c>
      <c r="C113" s="38" t="str">
        <f>+ตค!$K$46</f>
        <v>56.88</v>
      </c>
      <c r="D113" s="38" t="str">
        <f>+พย!$K$46</f>
        <v>93.44</v>
      </c>
      <c r="E113" s="38" t="str">
        <f>+ธค!$K$46</f>
        <v>112.69</v>
      </c>
      <c r="F113" s="38" t="str">
        <f>+มค!$K$46</f>
        <v>92.90</v>
      </c>
      <c r="G113" s="38" t="str">
        <f>+กพ!$K$46</f>
        <v>91.31</v>
      </c>
      <c r="H113" s="38" t="str">
        <f>+มีค!$K$46</f>
        <v>103.44</v>
      </c>
      <c r="I113" s="38" t="str">
        <f>+เมย!$K$46</f>
        <v>85.44</v>
      </c>
      <c r="J113" s="38" t="str">
        <f>+พค!$K$46</f>
        <v>79.68</v>
      </c>
      <c r="K113" s="38" t="str">
        <f>+มิย!$K$46</f>
        <v>108.89</v>
      </c>
      <c r="L113" s="38" t="str">
        <f>+กค!$K$46</f>
        <v>87.31</v>
      </c>
      <c r="M113" s="38">
        <f>+สค!$K$46</f>
        <v>0</v>
      </c>
      <c r="N113" s="38">
        <f>+กย!$K$46</f>
        <v>0</v>
      </c>
      <c r="P113" s="76">
        <f>+(O112*100)/(30*$Q$13)</f>
        <v>102.52747252747253</v>
      </c>
      <c r="Q113" s="15"/>
      <c r="R113" s="13" t="s">
        <v>105</v>
      </c>
      <c r="S113" s="55"/>
      <c r="T113" s="57"/>
    </row>
    <row r="114" spans="1:20" ht="15" thickBot="1" x14ac:dyDescent="0.25">
      <c r="A114" s="132"/>
      <c r="B114" s="37" t="s">
        <v>106</v>
      </c>
      <c r="C114" s="38" t="str">
        <f>+ตค!$K$47</f>
        <v>3.73</v>
      </c>
      <c r="D114" s="38" t="str">
        <f>+พย!$K$47</f>
        <v>8.13</v>
      </c>
      <c r="E114" s="38" t="str">
        <f>+ธค!$K$47</f>
        <v>7.67</v>
      </c>
      <c r="F114" s="38" t="str">
        <f>+มค!$K$47</f>
        <v>6.83</v>
      </c>
      <c r="G114" s="38" t="str">
        <f>+กพ!$K$47</f>
        <v>6.30</v>
      </c>
      <c r="H114" s="38" t="str">
        <f>+มีค!$K$47</f>
        <v>6.37</v>
      </c>
      <c r="I114" s="38" t="str">
        <f>+เมย!$K$47</f>
        <v>5.67</v>
      </c>
      <c r="J114" s="38" t="str">
        <f>+พค!$K$47</f>
        <v>5.97</v>
      </c>
      <c r="K114" s="38" t="str">
        <f>+มิย!$K$47</f>
        <v>7.20</v>
      </c>
      <c r="L114" s="38" t="str">
        <f>+กค!$K$47</f>
        <v>6.87</v>
      </c>
      <c r="M114" s="38">
        <f>+สค!$K$47</f>
        <v>0</v>
      </c>
      <c r="N114" s="38">
        <f>+กย!$K$47</f>
        <v>0</v>
      </c>
      <c r="P114" s="76">
        <f>+O110/30</f>
        <v>65.833333333333329</v>
      </c>
      <c r="Q114" s="15"/>
      <c r="R114" s="14" t="s">
        <v>106</v>
      </c>
      <c r="S114" s="55"/>
      <c r="T114" s="57"/>
    </row>
    <row r="115" spans="1:20" x14ac:dyDescent="0.2">
      <c r="A115" s="64" t="s">
        <v>90</v>
      </c>
      <c r="B115" s="46" t="s">
        <v>98</v>
      </c>
      <c r="C115" s="47" t="str">
        <f>+ตค!$L$36</f>
        <v>0.5938</v>
      </c>
      <c r="D115" s="67" t="str">
        <f>+พย!$L$36</f>
        <v>0.6073</v>
      </c>
      <c r="E115" s="46" t="str">
        <f>+ธค!$L$36</f>
        <v>0.6291</v>
      </c>
      <c r="F115" s="46" t="str">
        <f>+มค!$L$36</f>
        <v>0.6619</v>
      </c>
      <c r="G115" s="67" t="str">
        <f>+กพ!$L$36</f>
        <v>0.7151</v>
      </c>
      <c r="H115" s="47" t="str">
        <f>+มีค!$L$36</f>
        <v>0.5865</v>
      </c>
      <c r="I115" s="47" t="str">
        <f>+เมย!$L$36</f>
        <v>0.5684</v>
      </c>
      <c r="J115" s="67" t="str">
        <f>+พค!$L$36</f>
        <v>0.6275</v>
      </c>
      <c r="K115" s="67" t="str">
        <f>+มิย!$L$36</f>
        <v>0.6147</v>
      </c>
      <c r="L115" s="47" t="str">
        <f>+กค!$L$36</f>
        <v>0.5784</v>
      </c>
      <c r="M115" s="67">
        <f>+สค!$L$36</f>
        <v>0</v>
      </c>
      <c r="N115" s="67">
        <f>+กย!$L$36</f>
        <v>0</v>
      </c>
      <c r="O115" s="48">
        <f t="shared" si="2"/>
        <v>0</v>
      </c>
      <c r="P115" s="48"/>
      <c r="Q115" s="49">
        <f>+O116/O120</f>
        <v>0.61696130520764669</v>
      </c>
      <c r="R115" s="50" t="s">
        <v>98</v>
      </c>
      <c r="S115" s="51"/>
      <c r="T115" s="130">
        <v>0.6</v>
      </c>
    </row>
    <row r="116" spans="1:20" x14ac:dyDescent="0.2">
      <c r="A116" s="52"/>
      <c r="B116" s="5" t="s">
        <v>99</v>
      </c>
      <c r="C116" s="5">
        <f>+C120*C115</f>
        <v>101.5398</v>
      </c>
      <c r="D116" s="5">
        <f t="shared" ref="D116:N116" si="35">+D120*D115</f>
        <v>97.167999999999992</v>
      </c>
      <c r="E116" s="5">
        <f t="shared" si="35"/>
        <v>89.3322</v>
      </c>
      <c r="F116" s="5">
        <f t="shared" si="35"/>
        <v>103.9183</v>
      </c>
      <c r="G116" s="24">
        <f t="shared" si="35"/>
        <v>94.393199999999993</v>
      </c>
      <c r="H116" s="24">
        <f t="shared" si="35"/>
        <v>97.94550000000001</v>
      </c>
      <c r="I116" s="24">
        <f t="shared" si="35"/>
        <v>85.26</v>
      </c>
      <c r="J116" s="24">
        <f t="shared" si="35"/>
        <v>99.772499999999994</v>
      </c>
      <c r="K116" s="24">
        <f t="shared" si="35"/>
        <v>88.516800000000003</v>
      </c>
      <c r="L116" s="24">
        <f t="shared" si="35"/>
        <v>78.084000000000003</v>
      </c>
      <c r="M116" s="24">
        <f t="shared" si="35"/>
        <v>0</v>
      </c>
      <c r="N116" s="24">
        <f t="shared" si="35"/>
        <v>0</v>
      </c>
      <c r="O116" s="8">
        <f t="shared" si="2"/>
        <v>935.93029999999999</v>
      </c>
      <c r="P116" s="8"/>
      <c r="Q116" s="53"/>
      <c r="R116" s="54"/>
      <c r="S116" s="55"/>
      <c r="T116" s="131"/>
    </row>
    <row r="117" spans="1:20" x14ac:dyDescent="0.2">
      <c r="A117" s="52"/>
      <c r="B117" s="5" t="s">
        <v>100</v>
      </c>
      <c r="C117" s="31" t="str">
        <f>+ตค!$L$37</f>
        <v>0.5914</v>
      </c>
      <c r="D117" s="24" t="str">
        <f>+พย!$L$37</f>
        <v>0.6055</v>
      </c>
      <c r="E117" s="5" t="str">
        <f>+ธค!$L$37</f>
        <v>0.6251</v>
      </c>
      <c r="F117" s="5" t="str">
        <f>+มค!$L$37</f>
        <v>0.6565</v>
      </c>
      <c r="G117" s="24" t="str">
        <f>+กพ!$L$37</f>
        <v>0.7125</v>
      </c>
      <c r="H117" s="31" t="str">
        <f>+มีค!$L$37</f>
        <v>0.5841</v>
      </c>
      <c r="I117" s="31" t="str">
        <f>+เมย!$L$37</f>
        <v>0.5672</v>
      </c>
      <c r="J117" s="24" t="str">
        <f>+พค!$L$37</f>
        <v>0.6234</v>
      </c>
      <c r="K117" s="24" t="str">
        <f>+มิย!$L$37</f>
        <v>0.6145</v>
      </c>
      <c r="L117" s="31" t="str">
        <f>+กค!$L$37</f>
        <v>0.5748</v>
      </c>
      <c r="M117" s="24">
        <f>+สค!$L$37</f>
        <v>0</v>
      </c>
      <c r="N117" s="24">
        <f>+กย!$L$37</f>
        <v>0</v>
      </c>
      <c r="O117" s="8">
        <f t="shared" si="2"/>
        <v>0</v>
      </c>
      <c r="P117" s="8"/>
      <c r="Q117" s="56">
        <f>+O118/O120</f>
        <v>0.61418945286750171</v>
      </c>
      <c r="R117" s="9" t="s">
        <v>100</v>
      </c>
      <c r="S117" s="55"/>
      <c r="T117" s="131"/>
    </row>
    <row r="118" spans="1:20" x14ac:dyDescent="0.2">
      <c r="A118" s="52"/>
      <c r="B118" s="5" t="s">
        <v>101</v>
      </c>
      <c r="C118" s="5">
        <f>+C120*C117</f>
        <v>101.1294</v>
      </c>
      <c r="D118" s="5">
        <f t="shared" ref="D118:N118" si="36">+D120*D117</f>
        <v>96.88000000000001</v>
      </c>
      <c r="E118" s="5">
        <f t="shared" si="36"/>
        <v>88.764200000000002</v>
      </c>
      <c r="F118" s="5">
        <f t="shared" si="36"/>
        <v>103.0705</v>
      </c>
      <c r="G118" s="5">
        <f t="shared" si="36"/>
        <v>94.05</v>
      </c>
      <c r="H118" s="5">
        <f t="shared" si="36"/>
        <v>97.544699999999992</v>
      </c>
      <c r="I118" s="5">
        <f t="shared" si="36"/>
        <v>85.080000000000013</v>
      </c>
      <c r="J118" s="5">
        <f t="shared" si="36"/>
        <v>99.120599999999996</v>
      </c>
      <c r="K118" s="5">
        <f t="shared" si="36"/>
        <v>88.488</v>
      </c>
      <c r="L118" s="5">
        <f t="shared" si="36"/>
        <v>77.597999999999999</v>
      </c>
      <c r="M118" s="5">
        <f t="shared" si="36"/>
        <v>0</v>
      </c>
      <c r="N118" s="5">
        <f t="shared" si="36"/>
        <v>0</v>
      </c>
      <c r="O118" s="8">
        <f t="shared" si="2"/>
        <v>931.72540000000004</v>
      </c>
      <c r="P118" s="8"/>
      <c r="Q118" s="53"/>
      <c r="R118" s="54"/>
      <c r="S118" s="55"/>
      <c r="T118" s="57"/>
    </row>
    <row r="119" spans="1:20" x14ac:dyDescent="0.2">
      <c r="A119" s="52"/>
      <c r="B119" s="5" t="s">
        <v>102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2">
        <f t="shared" si="2"/>
        <v>0</v>
      </c>
      <c r="P119" s="12"/>
      <c r="Q119" s="53"/>
      <c r="R119" s="54"/>
      <c r="S119" s="55"/>
      <c r="T119" s="57"/>
    </row>
    <row r="120" spans="1:20" x14ac:dyDescent="0.2">
      <c r="A120" s="52"/>
      <c r="B120" s="5" t="s">
        <v>103</v>
      </c>
      <c r="C120" s="11">
        <f>+ตค!$L$4</f>
        <v>171</v>
      </c>
      <c r="D120" s="11">
        <f>+พย!$L$4</f>
        <v>160</v>
      </c>
      <c r="E120" s="11">
        <f>+ธค!$L$4</f>
        <v>142</v>
      </c>
      <c r="F120" s="11">
        <f>+มค!$L$4</f>
        <v>157</v>
      </c>
      <c r="G120" s="11">
        <f>+กพ!$L$4</f>
        <v>132</v>
      </c>
      <c r="H120" s="11">
        <f>+มีค!$L$4</f>
        <v>167</v>
      </c>
      <c r="I120" s="11">
        <f>+เมย!$L$4</f>
        <v>150</v>
      </c>
      <c r="J120" s="11">
        <f>+พค!$L$4</f>
        <v>159</v>
      </c>
      <c r="K120" s="11">
        <f>+มิย!$L$4</f>
        <v>144</v>
      </c>
      <c r="L120" s="11">
        <f>+กค!$L$4</f>
        <v>135</v>
      </c>
      <c r="M120" s="11">
        <f>+สค!$L$4</f>
        <v>0</v>
      </c>
      <c r="N120" s="11">
        <f>+กย!$L$4</f>
        <v>0</v>
      </c>
      <c r="O120" s="12">
        <f t="shared" ref="O120:O173" si="37">SUM(C120:N120)</f>
        <v>1517</v>
      </c>
      <c r="P120" s="12"/>
      <c r="Q120" s="53"/>
      <c r="R120" s="54"/>
      <c r="S120" s="55"/>
      <c r="T120" s="57"/>
    </row>
    <row r="121" spans="1:20" x14ac:dyDescent="0.2">
      <c r="A121" s="52"/>
      <c r="B121" s="17" t="s">
        <v>104</v>
      </c>
      <c r="C121" s="18">
        <f>+ตค!$L$6</f>
        <v>0</v>
      </c>
      <c r="D121" s="18">
        <f>+พย!$L$5</f>
        <v>0</v>
      </c>
      <c r="E121" s="18">
        <f>+ธค!$L$5</f>
        <v>0</v>
      </c>
      <c r="F121" s="18">
        <f>+มค!$L$5</f>
        <v>0</v>
      </c>
      <c r="G121" s="18">
        <f>+กพ!$L$5</f>
        <v>0</v>
      </c>
      <c r="H121" s="18">
        <f>+มีค!$L$5</f>
        <v>0</v>
      </c>
      <c r="I121" s="18">
        <f>+เมย!$L$5</f>
        <v>0</v>
      </c>
      <c r="J121" s="18">
        <f>+พค!$L$5</f>
        <v>0</v>
      </c>
      <c r="K121" s="18">
        <f>+มิย!$L$5</f>
        <v>0</v>
      </c>
      <c r="L121" s="18">
        <f>+กค!$L$5</f>
        <v>0</v>
      </c>
      <c r="M121" s="18">
        <f>+สค!$L$5</f>
        <v>0</v>
      </c>
      <c r="N121" s="18">
        <f>+กย!$L$5</f>
        <v>0</v>
      </c>
      <c r="O121" s="17">
        <f t="shared" si="37"/>
        <v>0</v>
      </c>
      <c r="P121" s="17"/>
      <c r="Q121" s="53"/>
      <c r="R121" s="54"/>
      <c r="S121" s="55"/>
      <c r="T121" s="57"/>
    </row>
    <row r="122" spans="1:20" x14ac:dyDescent="0.2">
      <c r="A122" s="52"/>
      <c r="B122" s="35" t="s">
        <v>113</v>
      </c>
      <c r="C122" s="36">
        <f>+ตค!L8</f>
        <v>559</v>
      </c>
      <c r="D122" s="36">
        <f>+พย!L8</f>
        <v>573</v>
      </c>
      <c r="E122" s="36">
        <f>+ธค!L8</f>
        <v>469</v>
      </c>
      <c r="F122" s="36">
        <f>+มค!L8</f>
        <v>505</v>
      </c>
      <c r="G122" s="36">
        <f>+กพ!L8</f>
        <v>483</v>
      </c>
      <c r="H122" s="36">
        <f>+มีค!L8</f>
        <v>572</v>
      </c>
      <c r="I122" s="36">
        <f>+เมย!L8</f>
        <v>489</v>
      </c>
      <c r="J122" s="36">
        <f>+พค!L8</f>
        <v>495</v>
      </c>
      <c r="K122" s="36">
        <f>+มิย!L8</f>
        <v>521</v>
      </c>
      <c r="L122" s="36">
        <f>+กค!L8</f>
        <v>388</v>
      </c>
      <c r="M122" s="36">
        <f>+สค!L8</f>
        <v>0</v>
      </c>
      <c r="N122" s="36">
        <f>+กย!L8</f>
        <v>0</v>
      </c>
      <c r="O122" s="36">
        <f>SUM(C122:N122)</f>
        <v>5054</v>
      </c>
      <c r="P122" s="35"/>
      <c r="Q122" s="54">
        <v>3.42</v>
      </c>
      <c r="R122" s="80" t="s">
        <v>128</v>
      </c>
      <c r="S122" s="55"/>
      <c r="T122" s="57"/>
    </row>
    <row r="123" spans="1:20" x14ac:dyDescent="0.2">
      <c r="A123" s="132" t="s">
        <v>118</v>
      </c>
      <c r="B123" s="37" t="s">
        <v>105</v>
      </c>
      <c r="C123" s="38" t="str">
        <f>+ตค!$L$46</f>
        <v>59.68</v>
      </c>
      <c r="D123" s="38" t="str">
        <f>+พย!$L$46</f>
        <v>63.67</v>
      </c>
      <c r="E123" s="38" t="str">
        <f>+ธค!$L$46</f>
        <v>49.78</v>
      </c>
      <c r="F123" s="38" t="str">
        <f>+มค!$L$46</f>
        <v>53.87</v>
      </c>
      <c r="G123" s="38" t="str">
        <f>+กพ!$L$46</f>
        <v>59.63</v>
      </c>
      <c r="H123" s="38" t="str">
        <f>+มีค!$L$46</f>
        <v>59.89</v>
      </c>
      <c r="I123" s="38" t="str">
        <f>+เมย!$L$46</f>
        <v>55.63</v>
      </c>
      <c r="J123" s="38" t="str">
        <f>+พค!$L$46</f>
        <v>53.23</v>
      </c>
      <c r="K123" s="38" t="str">
        <f>+มิย!$L$46</f>
        <v>57.89</v>
      </c>
      <c r="L123" s="38" t="str">
        <f>+กค!$L$46</f>
        <v>40.75</v>
      </c>
      <c r="M123" s="38">
        <f>+สค!$L$46</f>
        <v>0</v>
      </c>
      <c r="N123" s="38">
        <f>+กย!$L$46</f>
        <v>0</v>
      </c>
      <c r="P123" s="76">
        <f>+(O122*100)/(34*$Q$13)</f>
        <v>54.449472096530918</v>
      </c>
      <c r="Q123" s="15"/>
      <c r="R123" s="13" t="s">
        <v>105</v>
      </c>
      <c r="S123" s="55"/>
      <c r="T123" s="57"/>
    </row>
    <row r="124" spans="1:20" x14ac:dyDescent="0.2">
      <c r="A124" s="132"/>
      <c r="B124" s="37" t="s">
        <v>106</v>
      </c>
      <c r="C124" s="38" t="str">
        <f>+ตค!$L$47</f>
        <v>5.63</v>
      </c>
      <c r="D124" s="38" t="str">
        <f>+พย!$L$47</f>
        <v>5.33</v>
      </c>
      <c r="E124" s="38" t="str">
        <f>+ธค!$L$47</f>
        <v>4.67</v>
      </c>
      <c r="F124" s="38" t="str">
        <f>+มค!$L$47</f>
        <v>5.17</v>
      </c>
      <c r="G124" s="38" t="str">
        <f>+กพ!$L$47</f>
        <v>4.40</v>
      </c>
      <c r="H124" s="38" t="str">
        <f>+มีค!$L$47</f>
        <v>5.40</v>
      </c>
      <c r="I124" s="38" t="str">
        <f>+เมย!$L$47</f>
        <v>4.93</v>
      </c>
      <c r="J124" s="38" t="str">
        <f>+พค!$L$47</f>
        <v>5.30</v>
      </c>
      <c r="K124" s="38" t="str">
        <f>+มิย!$L$47</f>
        <v>4.80</v>
      </c>
      <c r="L124" s="38" t="str">
        <f>+กค!$L$47</f>
        <v>4.40</v>
      </c>
      <c r="M124" s="38">
        <f>+สค!$L$47</f>
        <v>0</v>
      </c>
      <c r="N124" s="38">
        <f>+กย!$L$47</f>
        <v>0</v>
      </c>
      <c r="P124" s="76">
        <f>+O120/34</f>
        <v>44.617647058823529</v>
      </c>
      <c r="Q124" s="15"/>
      <c r="R124" s="14" t="s">
        <v>106</v>
      </c>
      <c r="S124" s="55"/>
      <c r="T124" s="57"/>
    </row>
    <row r="125" spans="1:20" x14ac:dyDescent="0.2">
      <c r="A125" s="133" t="s">
        <v>119</v>
      </c>
      <c r="B125" s="39" t="s">
        <v>105</v>
      </c>
      <c r="C125" s="40">
        <f>+(C122*100)/(60*31)</f>
        <v>30.053763440860216</v>
      </c>
      <c r="D125" s="40">
        <f>+(D122*100)/(60*30)</f>
        <v>31.833333333333332</v>
      </c>
      <c r="E125" s="40">
        <f t="shared" ref="E125:N125" si="38">+(E122*100)/(60*31)</f>
        <v>25.21505376344086</v>
      </c>
      <c r="F125" s="40">
        <f t="shared" si="38"/>
        <v>27.150537634408604</v>
      </c>
      <c r="G125" s="40">
        <f>+(G122*100)/(60*28)</f>
        <v>28.75</v>
      </c>
      <c r="H125" s="40">
        <f t="shared" si="38"/>
        <v>30.752688172043012</v>
      </c>
      <c r="I125" s="40">
        <f>+(I122*100)/(60*30)</f>
        <v>27.166666666666668</v>
      </c>
      <c r="J125" s="40">
        <f t="shared" si="38"/>
        <v>26.612903225806452</v>
      </c>
      <c r="K125" s="40">
        <f>+(K122*100)/(60*30)</f>
        <v>28.944444444444443</v>
      </c>
      <c r="L125" s="40">
        <f t="shared" si="38"/>
        <v>20.86021505376344</v>
      </c>
      <c r="M125" s="40">
        <f t="shared" si="38"/>
        <v>0</v>
      </c>
      <c r="N125" s="40">
        <f t="shared" si="38"/>
        <v>0</v>
      </c>
      <c r="P125" s="41">
        <f>+(O122*100)/(60*$Q$13)</f>
        <v>30.854700854700855</v>
      </c>
      <c r="Q125" s="23"/>
      <c r="R125" s="98"/>
      <c r="S125" s="55"/>
      <c r="T125" s="57"/>
    </row>
    <row r="126" spans="1:20" ht="15" thickBot="1" x14ac:dyDescent="0.25">
      <c r="A126" s="134"/>
      <c r="B126" s="58" t="s">
        <v>106</v>
      </c>
      <c r="C126" s="59">
        <f>+C120/60</f>
        <v>2.85</v>
      </c>
      <c r="D126" s="59">
        <f t="shared" ref="D126:N126" si="39">+D120/60</f>
        <v>2.6666666666666665</v>
      </c>
      <c r="E126" s="59">
        <f t="shared" si="39"/>
        <v>2.3666666666666667</v>
      </c>
      <c r="F126" s="59">
        <f t="shared" si="39"/>
        <v>2.6166666666666667</v>
      </c>
      <c r="G126" s="59">
        <f t="shared" si="39"/>
        <v>2.2000000000000002</v>
      </c>
      <c r="H126" s="59">
        <f t="shared" si="39"/>
        <v>2.7833333333333332</v>
      </c>
      <c r="I126" s="59">
        <f t="shared" si="39"/>
        <v>2.5</v>
      </c>
      <c r="J126" s="59">
        <f t="shared" si="39"/>
        <v>2.65</v>
      </c>
      <c r="K126" s="59">
        <f t="shared" si="39"/>
        <v>2.4</v>
      </c>
      <c r="L126" s="59">
        <f t="shared" si="39"/>
        <v>2.25</v>
      </c>
      <c r="M126" s="59">
        <f t="shared" si="39"/>
        <v>0</v>
      </c>
      <c r="N126" s="59">
        <f t="shared" si="39"/>
        <v>0</v>
      </c>
      <c r="P126" s="41">
        <f>+O120/60</f>
        <v>25.283333333333335</v>
      </c>
      <c r="Q126" s="23"/>
      <c r="R126" s="98"/>
      <c r="S126" s="55"/>
      <c r="T126" s="57"/>
    </row>
    <row r="127" spans="1:20" x14ac:dyDescent="0.2">
      <c r="A127" s="64" t="s">
        <v>91</v>
      </c>
      <c r="B127" s="46" t="s">
        <v>98</v>
      </c>
      <c r="C127" s="46" t="str">
        <f>+ตค!$M$36</f>
        <v>0.6264</v>
      </c>
      <c r="D127" s="84" t="str">
        <f>+พย!$M$36</f>
        <v>0.6621</v>
      </c>
      <c r="E127" s="47" t="str">
        <f>+ธค!$M$36</f>
        <v>0.5712</v>
      </c>
      <c r="F127" s="84" t="str">
        <f>+มค!$M$36</f>
        <v>0.6415</v>
      </c>
      <c r="G127" s="84" t="str">
        <f>+กพ!$M$36</f>
        <v>0.6105</v>
      </c>
      <c r="H127" s="47" t="str">
        <f>+มีค!$M$36</f>
        <v>0.5921</v>
      </c>
      <c r="I127" s="67" t="str">
        <f>+เมย!$M$36</f>
        <v>0.6078</v>
      </c>
      <c r="J127" s="67" t="str">
        <f>+พค!$M$36</f>
        <v>0.6022</v>
      </c>
      <c r="K127" s="46" t="str">
        <f>+มิย!$M$36</f>
        <v>0.6361</v>
      </c>
      <c r="L127" s="47" t="str">
        <f>+กค!$M$36</f>
        <v>0.5881</v>
      </c>
      <c r="M127" s="46">
        <f>+สค!$M$36</f>
        <v>0</v>
      </c>
      <c r="N127" s="46">
        <f>+กย!$M$36</f>
        <v>0</v>
      </c>
      <c r="O127" s="48">
        <f t="shared" si="37"/>
        <v>0</v>
      </c>
      <c r="P127" s="48"/>
      <c r="Q127" s="49">
        <f>+O128/O132</f>
        <v>0.6128974795882145</v>
      </c>
      <c r="R127" s="50" t="s">
        <v>98</v>
      </c>
      <c r="S127" s="51"/>
      <c r="T127" s="130">
        <v>0.6</v>
      </c>
    </row>
    <row r="128" spans="1:20" x14ac:dyDescent="0.2">
      <c r="A128" s="52"/>
      <c r="B128" s="5" t="s">
        <v>99</v>
      </c>
      <c r="C128" s="5">
        <f>+C132*C127</f>
        <v>171.00719999999998</v>
      </c>
      <c r="D128" s="85">
        <f t="shared" ref="D128:N128" si="40">+D132*D127</f>
        <v>180.7533</v>
      </c>
      <c r="E128" s="85">
        <f t="shared" si="40"/>
        <v>171.36</v>
      </c>
      <c r="F128" s="85">
        <f t="shared" si="40"/>
        <v>139.2055</v>
      </c>
      <c r="G128" s="85">
        <f t="shared" si="40"/>
        <v>156.89850000000001</v>
      </c>
      <c r="H128" s="85">
        <f t="shared" si="40"/>
        <v>170.5248</v>
      </c>
      <c r="I128" s="24">
        <f t="shared" si="40"/>
        <v>167.75280000000001</v>
      </c>
      <c r="J128" s="5">
        <f t="shared" si="40"/>
        <v>173.43359999999998</v>
      </c>
      <c r="K128" s="5">
        <f t="shared" si="40"/>
        <v>215.6379</v>
      </c>
      <c r="L128" s="5">
        <f t="shared" si="40"/>
        <v>179.95859999999999</v>
      </c>
      <c r="M128" s="5">
        <f t="shared" si="40"/>
        <v>0</v>
      </c>
      <c r="N128" s="5">
        <f t="shared" si="40"/>
        <v>0</v>
      </c>
      <c r="O128" s="8">
        <f t="shared" si="37"/>
        <v>1726.5322000000001</v>
      </c>
      <c r="P128" s="8"/>
      <c r="Q128" s="53"/>
      <c r="R128" s="54"/>
      <c r="S128" s="55"/>
      <c r="T128" s="131"/>
    </row>
    <row r="129" spans="1:20" x14ac:dyDescent="0.2">
      <c r="A129" s="52"/>
      <c r="B129" s="5" t="s">
        <v>100</v>
      </c>
      <c r="C129" s="5" t="str">
        <f>+ตค!$M$37</f>
        <v>0.6235</v>
      </c>
      <c r="D129" s="85" t="str">
        <f>+พย!$M$37</f>
        <v>0.6591</v>
      </c>
      <c r="E129" s="31" t="str">
        <f>+ธค!$M$37</f>
        <v>0.5707</v>
      </c>
      <c r="F129" s="85" t="str">
        <f>+มค!$M$37</f>
        <v>0.6370</v>
      </c>
      <c r="G129" s="85" t="str">
        <f>+กพ!$M$37</f>
        <v>0.6094</v>
      </c>
      <c r="H129" s="31" t="str">
        <f>+มีค!$M$37</f>
        <v>0.5898</v>
      </c>
      <c r="I129" s="24" t="str">
        <f>+เมย!$M$37</f>
        <v>0.6049</v>
      </c>
      <c r="J129" s="24" t="str">
        <f>+พค!$M$37</f>
        <v>0.6012</v>
      </c>
      <c r="K129" s="5" t="str">
        <f>+มิย!$M$37</f>
        <v>0.6326</v>
      </c>
      <c r="L129" s="31" t="str">
        <f>+กค!$M$37</f>
        <v>0.5849</v>
      </c>
      <c r="M129" s="5">
        <f>+สค!$M$37</f>
        <v>0</v>
      </c>
      <c r="N129" s="5">
        <f>+กย!$M$37</f>
        <v>0</v>
      </c>
      <c r="O129" s="8">
        <f t="shared" si="37"/>
        <v>0</v>
      </c>
      <c r="P129" s="8"/>
      <c r="Q129" s="56">
        <f>+O130/O132</f>
        <v>0.6104351437699681</v>
      </c>
      <c r="R129" s="9" t="s">
        <v>100</v>
      </c>
      <c r="S129" s="55"/>
      <c r="T129" s="131"/>
    </row>
    <row r="130" spans="1:20" x14ac:dyDescent="0.2">
      <c r="A130" s="52"/>
      <c r="B130" s="5" t="s">
        <v>101</v>
      </c>
      <c r="C130" s="5">
        <f>+C132*C129</f>
        <v>170.21550000000002</v>
      </c>
      <c r="D130" s="5">
        <f t="shared" ref="D130:N130" si="41">+D132*D129</f>
        <v>179.93430000000001</v>
      </c>
      <c r="E130" s="5">
        <f t="shared" si="41"/>
        <v>171.21</v>
      </c>
      <c r="F130" s="5">
        <f t="shared" si="41"/>
        <v>138.22900000000001</v>
      </c>
      <c r="G130" s="5">
        <f t="shared" si="41"/>
        <v>156.61580000000001</v>
      </c>
      <c r="H130" s="5">
        <f t="shared" si="41"/>
        <v>169.86240000000001</v>
      </c>
      <c r="I130" s="5">
        <f t="shared" si="41"/>
        <v>166.95240000000001</v>
      </c>
      <c r="J130" s="5">
        <f t="shared" si="41"/>
        <v>173.1456</v>
      </c>
      <c r="K130" s="5">
        <f t="shared" si="41"/>
        <v>214.45140000000001</v>
      </c>
      <c r="L130" s="5">
        <f t="shared" si="41"/>
        <v>178.9794</v>
      </c>
      <c r="M130" s="5">
        <f t="shared" si="41"/>
        <v>0</v>
      </c>
      <c r="N130" s="5">
        <f t="shared" si="41"/>
        <v>0</v>
      </c>
      <c r="O130" s="8">
        <f t="shared" si="37"/>
        <v>1719.5958000000001</v>
      </c>
      <c r="P130" s="8"/>
      <c r="Q130" s="53"/>
      <c r="R130" s="54"/>
      <c r="S130" s="55"/>
      <c r="T130" s="57"/>
    </row>
    <row r="131" spans="1:20" x14ac:dyDescent="0.2">
      <c r="A131" s="52"/>
      <c r="B131" s="5" t="s">
        <v>102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2">
        <f t="shared" si="37"/>
        <v>0</v>
      </c>
      <c r="P131" s="12"/>
      <c r="Q131" s="53"/>
      <c r="R131" s="54"/>
      <c r="S131" s="55"/>
      <c r="T131" s="57"/>
    </row>
    <row r="132" spans="1:20" x14ac:dyDescent="0.2">
      <c r="A132" s="52"/>
      <c r="B132" s="5" t="s">
        <v>103</v>
      </c>
      <c r="C132" s="11">
        <f>+ตค!$M$4</f>
        <v>273</v>
      </c>
      <c r="D132" s="11">
        <f>+พย!$M$4</f>
        <v>273</v>
      </c>
      <c r="E132" s="11">
        <f>+ธค!$M$4</f>
        <v>300</v>
      </c>
      <c r="F132" s="11">
        <f>+มค!$M$4</f>
        <v>217</v>
      </c>
      <c r="G132" s="11">
        <f>+กพ!$M$4</f>
        <v>257</v>
      </c>
      <c r="H132" s="11">
        <f>+มีค!$M$4</f>
        <v>288</v>
      </c>
      <c r="I132" s="11">
        <f>+เมย!$M$4</f>
        <v>276</v>
      </c>
      <c r="J132" s="11">
        <f>+พค!$M$4</f>
        <v>288</v>
      </c>
      <c r="K132" s="11">
        <f>+มิย!$M$4</f>
        <v>339</v>
      </c>
      <c r="L132" s="11">
        <f>+กค!$M$4</f>
        <v>306</v>
      </c>
      <c r="M132" s="11">
        <f>+สค!$M$4</f>
        <v>0</v>
      </c>
      <c r="N132" s="11">
        <f>+กย!$M$4</f>
        <v>0</v>
      </c>
      <c r="O132" s="12">
        <f t="shared" si="37"/>
        <v>2817</v>
      </c>
      <c r="P132" s="12"/>
      <c r="Q132" s="53"/>
      <c r="R132" s="54"/>
      <c r="S132" s="55"/>
      <c r="T132" s="57"/>
    </row>
    <row r="133" spans="1:20" x14ac:dyDescent="0.2">
      <c r="A133" s="52"/>
      <c r="B133" s="17" t="s">
        <v>104</v>
      </c>
      <c r="C133" s="18">
        <f>+ตค!$M$6</f>
        <v>0</v>
      </c>
      <c r="D133" s="18">
        <f>+พย!$M$5</f>
        <v>0</v>
      </c>
      <c r="E133" s="18">
        <f>+ธค!$M$5</f>
        <v>0</v>
      </c>
      <c r="F133" s="18">
        <f>+มค!$M$5</f>
        <v>0</v>
      </c>
      <c r="G133" s="18">
        <f>+กพ!$M$5</f>
        <v>0</v>
      </c>
      <c r="H133" s="18">
        <f>+มีค!$M$5</f>
        <v>0</v>
      </c>
      <c r="I133" s="18">
        <f>+เมย!$M$5</f>
        <v>0</v>
      </c>
      <c r="J133" s="18">
        <f>+พค!$M$5</f>
        <v>0</v>
      </c>
      <c r="K133" s="18">
        <f>+มิย!$M$5</f>
        <v>0</v>
      </c>
      <c r="L133" s="18">
        <f>+กค!$M$5</f>
        <v>0</v>
      </c>
      <c r="M133" s="18">
        <f>+สค!$M$5</f>
        <v>0</v>
      </c>
      <c r="N133" s="18">
        <f>+กย!$M$5</f>
        <v>0</v>
      </c>
      <c r="O133" s="17">
        <f t="shared" si="37"/>
        <v>0</v>
      </c>
      <c r="P133" s="17"/>
      <c r="Q133" s="53"/>
      <c r="R133" s="54"/>
      <c r="S133" s="55"/>
      <c r="T133" s="57"/>
    </row>
    <row r="134" spans="1:20" x14ac:dyDescent="0.2">
      <c r="A134" s="52"/>
      <c r="B134" s="35" t="s">
        <v>113</v>
      </c>
      <c r="C134" s="36">
        <f>+ตค!M8</f>
        <v>1030</v>
      </c>
      <c r="D134" s="36">
        <f>+พย!M8</f>
        <v>1003</v>
      </c>
      <c r="E134" s="36">
        <f>+ธค!M8</f>
        <v>1110</v>
      </c>
      <c r="F134" s="36">
        <f>+มค!M8</f>
        <v>905</v>
      </c>
      <c r="G134" s="36">
        <f>+กพ!M8</f>
        <v>964</v>
      </c>
      <c r="H134" s="36">
        <f>+มีค!M8</f>
        <v>1000</v>
      </c>
      <c r="I134" s="36">
        <f>+เมย!M8</f>
        <v>952</v>
      </c>
      <c r="J134" s="36">
        <f>+พค!M8</f>
        <v>957</v>
      </c>
      <c r="K134" s="36">
        <f>+มิย!M8</f>
        <v>1152</v>
      </c>
      <c r="L134" s="36">
        <f>+กค!M8</f>
        <v>864</v>
      </c>
      <c r="M134" s="36">
        <f>+สค!M8</f>
        <v>0</v>
      </c>
      <c r="N134" s="36">
        <f>+กย!M8</f>
        <v>0</v>
      </c>
      <c r="O134" s="36">
        <f>SUM(C134:N134)</f>
        <v>9937</v>
      </c>
      <c r="P134" s="35"/>
      <c r="Q134" s="54">
        <v>3.33</v>
      </c>
      <c r="R134" s="80" t="s">
        <v>128</v>
      </c>
      <c r="S134" s="55"/>
      <c r="T134" s="57"/>
    </row>
    <row r="135" spans="1:20" x14ac:dyDescent="0.2">
      <c r="A135" s="132" t="s">
        <v>166</v>
      </c>
      <c r="B135" s="37" t="s">
        <v>105</v>
      </c>
      <c r="C135" s="38" t="str">
        <f>+ตค!$M$46</f>
        <v>54.52</v>
      </c>
      <c r="D135" s="38" t="str">
        <f>+พย!$M$46</f>
        <v>55.06</v>
      </c>
      <c r="E135" s="38" t="str">
        <f>+ธค!$M$46</f>
        <v>58.92</v>
      </c>
      <c r="F135" s="38" t="str">
        <f>+มค!$M$46</f>
        <v>47.53</v>
      </c>
      <c r="G135" s="38" t="str">
        <f>+กพ!$M$46</f>
        <v>56.55</v>
      </c>
      <c r="H135" s="38" t="str">
        <f>+มีค!$M$46</f>
        <v>53.23</v>
      </c>
      <c r="I135" s="38" t="str">
        <f>+เมย!$M$46</f>
        <v>51.50</v>
      </c>
      <c r="J135" s="38" t="str">
        <f>+พค!$M$46</f>
        <v>49.78</v>
      </c>
      <c r="K135" s="38" t="str">
        <f>+มิย!$M$46</f>
        <v>62.22</v>
      </c>
      <c r="L135" s="38" t="str">
        <f>+กค!$M$46</f>
        <v>45.11</v>
      </c>
      <c r="M135" s="38">
        <f>+สค!$M$46</f>
        <v>0</v>
      </c>
      <c r="N135" s="38">
        <f>+กย!$M$46</f>
        <v>0</v>
      </c>
      <c r="P135" s="76">
        <f>+(O134*100)/(45*$Q$13)</f>
        <v>80.887260887260894</v>
      </c>
      <c r="Q135" s="15"/>
      <c r="R135" s="13" t="s">
        <v>105</v>
      </c>
      <c r="S135" s="55"/>
      <c r="T135" s="57"/>
    </row>
    <row r="136" spans="1:20" x14ac:dyDescent="0.2">
      <c r="A136" s="132"/>
      <c r="B136" s="37" t="s">
        <v>106</v>
      </c>
      <c r="C136" s="38" t="str">
        <f>+ตค!$M$47</f>
        <v>4.45</v>
      </c>
      <c r="D136" s="38" t="str">
        <f>+พย!$M$47</f>
        <v>4.47</v>
      </c>
      <c r="E136" s="38" t="str">
        <f>+ธค!$M$47</f>
        <v>4.92</v>
      </c>
      <c r="F136" s="38" t="str">
        <f>+มค!$M$47</f>
        <v>4.38</v>
      </c>
      <c r="G136" s="38" t="str">
        <f>+กพ!$M$47</f>
        <v>4.20</v>
      </c>
      <c r="H136" s="38" t="str">
        <f>+มีค!$M$47</f>
        <v>4.73</v>
      </c>
      <c r="I136" s="38" t="str">
        <f>+เมย!$M$47</f>
        <v>4.43</v>
      </c>
      <c r="J136" s="38" t="str">
        <f>+พค!$M$47</f>
        <v>4.57</v>
      </c>
      <c r="K136" s="38" t="str">
        <f>+มิย!$M$47</f>
        <v>5.43</v>
      </c>
      <c r="L136" s="38" t="str">
        <f>+กค!$M$47</f>
        <v>4.93</v>
      </c>
      <c r="M136" s="38">
        <f>+สค!$M$47</f>
        <v>0</v>
      </c>
      <c r="N136" s="38">
        <f>+กย!$M$47</f>
        <v>0</v>
      </c>
      <c r="P136" s="76">
        <f>+O132/45</f>
        <v>62.6</v>
      </c>
      <c r="Q136" s="15"/>
      <c r="R136" s="14" t="s">
        <v>106</v>
      </c>
      <c r="S136" s="55"/>
      <c r="T136" s="57"/>
    </row>
    <row r="137" spans="1:20" x14ac:dyDescent="0.2">
      <c r="A137" s="133" t="s">
        <v>119</v>
      </c>
      <c r="B137" s="39" t="s">
        <v>105</v>
      </c>
      <c r="C137" s="40">
        <f>+(C134*100)/(60*31)</f>
        <v>55.376344086021504</v>
      </c>
      <c r="D137" s="40">
        <f>+(D134*100)/(60*31)</f>
        <v>53.924731182795696</v>
      </c>
      <c r="E137" s="40">
        <f>+(E134*100)/(60*31)</f>
        <v>59.677419354838712</v>
      </c>
      <c r="F137" s="40">
        <f t="shared" ref="F137" si="42">+(F134*100)/(60*31)</f>
        <v>48.655913978494624</v>
      </c>
      <c r="G137" s="40">
        <f>+(G134*100)/(60*28)</f>
        <v>57.38095238095238</v>
      </c>
      <c r="H137" s="40">
        <f>+(H134*100)/(60*31)</f>
        <v>53.763440860215056</v>
      </c>
      <c r="I137" s="40">
        <f>+(I134*100)/(60*30)</f>
        <v>52.888888888888886</v>
      </c>
      <c r="J137" s="40">
        <f>+(J134*100)/(60*31)</f>
        <v>51.451612903225808</v>
      </c>
      <c r="K137" s="40">
        <f>+(K134*100)/(60*30)</f>
        <v>64</v>
      </c>
      <c r="L137" s="40">
        <f>+(L134*100)/(60*31)</f>
        <v>46.451612903225808</v>
      </c>
      <c r="M137" s="40">
        <f>+(M134*100)/(60*31)</f>
        <v>0</v>
      </c>
      <c r="N137" s="40">
        <f t="shared" ref="N137" si="43">+(N134*100)/(60*28)</f>
        <v>0</v>
      </c>
      <c r="P137" s="41">
        <f>+(O134*100)/(60*$Q$13)</f>
        <v>60.665445665445667</v>
      </c>
      <c r="Q137" s="68"/>
      <c r="R137" s="14"/>
      <c r="S137" s="55"/>
      <c r="T137" s="57"/>
    </row>
    <row r="138" spans="1:20" ht="15" thickBot="1" x14ac:dyDescent="0.25">
      <c r="A138" s="134"/>
      <c r="B138" s="58" t="s">
        <v>106</v>
      </c>
      <c r="C138" s="59">
        <f>+C132/60</f>
        <v>4.55</v>
      </c>
      <c r="D138" s="59">
        <f>+D132/60</f>
        <v>4.55</v>
      </c>
      <c r="E138" s="59">
        <f>+E132/60</f>
        <v>5</v>
      </c>
      <c r="F138" s="59">
        <f t="shared" ref="F138:G138" si="44">+F132/60</f>
        <v>3.6166666666666667</v>
      </c>
      <c r="G138" s="59">
        <f t="shared" si="44"/>
        <v>4.2833333333333332</v>
      </c>
      <c r="H138" s="59">
        <f t="shared" ref="H138:I138" si="45">+H132/60</f>
        <v>4.8</v>
      </c>
      <c r="I138" s="59">
        <f t="shared" si="45"/>
        <v>4.5999999999999996</v>
      </c>
      <c r="J138" s="59">
        <f t="shared" ref="J138:N138" si="46">+J132/60</f>
        <v>4.8</v>
      </c>
      <c r="K138" s="59">
        <f t="shared" si="46"/>
        <v>5.65</v>
      </c>
      <c r="L138" s="59">
        <f t="shared" si="46"/>
        <v>5.0999999999999996</v>
      </c>
      <c r="M138" s="59">
        <f t="shared" si="46"/>
        <v>0</v>
      </c>
      <c r="N138" s="59">
        <f t="shared" si="46"/>
        <v>0</v>
      </c>
      <c r="P138" s="41">
        <f>+O132/60</f>
        <v>46.95</v>
      </c>
      <c r="Q138" s="70"/>
      <c r="R138" s="60"/>
      <c r="S138" s="61"/>
      <c r="T138" s="62"/>
    </row>
    <row r="139" spans="1:20" x14ac:dyDescent="0.2">
      <c r="A139" s="64" t="s">
        <v>92</v>
      </c>
      <c r="B139" s="46" t="s">
        <v>98</v>
      </c>
      <c r="C139" s="125" t="str">
        <f>+ตค!$N$36</f>
        <v>0.6451</v>
      </c>
      <c r="D139" s="125" t="str">
        <f>+พย!$N$36</f>
        <v>0.6219</v>
      </c>
      <c r="E139" s="47" t="str">
        <f>+ธค!$N$36</f>
        <v>0.5106</v>
      </c>
      <c r="F139" s="67" t="str">
        <f>+มค!$N$36</f>
        <v>0.7166</v>
      </c>
      <c r="G139" s="67" t="str">
        <f>+กพ!$N$36</f>
        <v>0.7972</v>
      </c>
      <c r="H139" s="47" t="str">
        <f>+มีค!$N$36</f>
        <v>0.3995</v>
      </c>
      <c r="I139" s="67" t="str">
        <f>+เมย!$N$36</f>
        <v>0.7334</v>
      </c>
      <c r="J139" s="47" t="str">
        <f>+พค!$N$36</f>
        <v>0.5130</v>
      </c>
      <c r="K139" s="47" t="str">
        <f>+มิย!$N$36</f>
        <v>0.5822</v>
      </c>
      <c r="L139" s="47" t="str">
        <f>+กค!$N$36</f>
        <v>0.2958</v>
      </c>
      <c r="M139" s="67">
        <f>+สค!$N$36</f>
        <v>0</v>
      </c>
      <c r="N139" s="67">
        <f>+กย!$N$36</f>
        <v>0</v>
      </c>
      <c r="O139" s="48">
        <f t="shared" si="37"/>
        <v>0</v>
      </c>
      <c r="P139" s="48"/>
      <c r="Q139" s="49">
        <f>+O140/O144</f>
        <v>0.6253834970530453</v>
      </c>
      <c r="R139" s="50" t="s">
        <v>98</v>
      </c>
      <c r="S139" s="51"/>
      <c r="T139" s="130">
        <v>0.6</v>
      </c>
    </row>
    <row r="140" spans="1:20" x14ac:dyDescent="0.2">
      <c r="A140" s="52"/>
      <c r="B140" s="5" t="s">
        <v>99</v>
      </c>
      <c r="C140" s="5">
        <f>+C144*C139</f>
        <v>52.898200000000003</v>
      </c>
      <c r="D140" s="85">
        <f t="shared" ref="D140:N140" si="47">+D144*D139</f>
        <v>52.861499999999999</v>
      </c>
      <c r="E140" s="85">
        <f t="shared" si="47"/>
        <v>40.848000000000006</v>
      </c>
      <c r="F140" s="24">
        <f t="shared" si="47"/>
        <v>50.878599999999999</v>
      </c>
      <c r="G140" s="24">
        <f t="shared" si="47"/>
        <v>47.832000000000001</v>
      </c>
      <c r="H140" s="24">
        <f t="shared" si="47"/>
        <v>16.3795</v>
      </c>
      <c r="I140" s="24">
        <f t="shared" si="47"/>
        <v>33.003</v>
      </c>
      <c r="J140" s="24">
        <f t="shared" si="47"/>
        <v>14.877000000000001</v>
      </c>
      <c r="K140" s="24">
        <f t="shared" si="47"/>
        <v>8.1508000000000003</v>
      </c>
      <c r="L140" s="24">
        <f t="shared" si="47"/>
        <v>0.59160000000000001</v>
      </c>
      <c r="M140" s="24">
        <f t="shared" si="47"/>
        <v>0</v>
      </c>
      <c r="N140" s="24">
        <f t="shared" si="47"/>
        <v>0</v>
      </c>
      <c r="O140" s="8">
        <f>SUM(C140:N140)</f>
        <v>318.32020000000006</v>
      </c>
      <c r="P140" s="8"/>
      <c r="Q140" s="53"/>
      <c r="R140" s="54"/>
      <c r="S140" s="55"/>
      <c r="T140" s="131"/>
    </row>
    <row r="141" spans="1:20" x14ac:dyDescent="0.2">
      <c r="A141" s="52"/>
      <c r="B141" s="5" t="s">
        <v>100</v>
      </c>
      <c r="C141" s="126" t="str">
        <f>+ตค!$N$37</f>
        <v>0.6427</v>
      </c>
      <c r="D141" s="126" t="str">
        <f>+พย!$N$37</f>
        <v>0.6165</v>
      </c>
      <c r="E141" s="31" t="str">
        <f>+ธค!$N$37</f>
        <v>0.5078</v>
      </c>
      <c r="F141" s="24" t="str">
        <f>+มค!$N$37</f>
        <v>0.7139</v>
      </c>
      <c r="G141" s="24" t="str">
        <f>+กพ!$N$37</f>
        <v>0.7934</v>
      </c>
      <c r="H141" s="31" t="str">
        <f>+มีค!$N$37</f>
        <v>0.4006</v>
      </c>
      <c r="I141" s="24" t="str">
        <f>+เมย!$N$37</f>
        <v>0.7300</v>
      </c>
      <c r="J141" s="31" t="str">
        <f>+พค!$N$37</f>
        <v>0.5130</v>
      </c>
      <c r="K141" s="31" t="str">
        <f>+มิย!$N$37</f>
        <v>0.5747</v>
      </c>
      <c r="L141" s="31" t="str">
        <f>+กค!$N$37</f>
        <v>0.2958</v>
      </c>
      <c r="M141" s="24">
        <f>+สค!$N$37</f>
        <v>0</v>
      </c>
      <c r="N141" s="24">
        <f>+กย!$N$37</f>
        <v>0</v>
      </c>
      <c r="O141" s="8">
        <f t="shared" si="37"/>
        <v>0</v>
      </c>
      <c r="P141" s="8"/>
      <c r="Q141" s="56">
        <f>+O142/O144</f>
        <v>0.62241218074656202</v>
      </c>
      <c r="R141" s="9" t="s">
        <v>100</v>
      </c>
      <c r="S141" s="55"/>
      <c r="T141" s="131"/>
    </row>
    <row r="142" spans="1:20" x14ac:dyDescent="0.2">
      <c r="A142" s="52"/>
      <c r="B142" s="5" t="s">
        <v>101</v>
      </c>
      <c r="C142" s="5">
        <f>+C144*C141</f>
        <v>52.701400000000007</v>
      </c>
      <c r="D142" s="5">
        <f t="shared" ref="D142:N142" si="48">+D144*D141</f>
        <v>52.402500000000003</v>
      </c>
      <c r="E142" s="5">
        <f t="shared" si="48"/>
        <v>40.624000000000002</v>
      </c>
      <c r="F142" s="5">
        <f t="shared" si="48"/>
        <v>50.686900000000001</v>
      </c>
      <c r="G142" s="5">
        <f t="shared" si="48"/>
        <v>47.603999999999999</v>
      </c>
      <c r="H142" s="5">
        <f t="shared" si="48"/>
        <v>16.424600000000002</v>
      </c>
      <c r="I142" s="5">
        <f t="shared" si="48"/>
        <v>32.85</v>
      </c>
      <c r="J142" s="5">
        <f t="shared" si="48"/>
        <v>14.877000000000001</v>
      </c>
      <c r="K142" s="5">
        <f t="shared" si="48"/>
        <v>8.0457999999999998</v>
      </c>
      <c r="L142" s="5">
        <f t="shared" si="48"/>
        <v>0.59160000000000001</v>
      </c>
      <c r="M142" s="5">
        <f t="shared" si="48"/>
        <v>0</v>
      </c>
      <c r="N142" s="5">
        <f t="shared" si="48"/>
        <v>0</v>
      </c>
      <c r="O142" s="8">
        <f t="shared" si="37"/>
        <v>316.80780000000004</v>
      </c>
      <c r="P142" s="8"/>
      <c r="Q142" s="53"/>
      <c r="R142" s="54"/>
      <c r="S142" s="55"/>
      <c r="T142" s="57"/>
    </row>
    <row r="143" spans="1:20" x14ac:dyDescent="0.2">
      <c r="A143" s="52"/>
      <c r="B143" s="5" t="s">
        <v>102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2">
        <f t="shared" si="37"/>
        <v>0</v>
      </c>
      <c r="P143" s="12"/>
      <c r="Q143" s="53"/>
      <c r="R143" s="54"/>
      <c r="S143" s="55"/>
      <c r="T143" s="57"/>
    </row>
    <row r="144" spans="1:20" x14ac:dyDescent="0.2">
      <c r="A144" s="52"/>
      <c r="B144" s="5" t="s">
        <v>103</v>
      </c>
      <c r="C144" s="11">
        <f>+ตค!$N$4</f>
        <v>82</v>
      </c>
      <c r="D144" s="11">
        <f>+พย!$N$4</f>
        <v>85</v>
      </c>
      <c r="E144" s="11">
        <f>+ธค!$N$4</f>
        <v>80</v>
      </c>
      <c r="F144" s="11">
        <f>+มค!$N$4</f>
        <v>71</v>
      </c>
      <c r="G144" s="11">
        <f>+กพ!$N$4</f>
        <v>60</v>
      </c>
      <c r="H144" s="11">
        <f>+มีค!$N$4</f>
        <v>41</v>
      </c>
      <c r="I144" s="11">
        <f>+เมย!$N$4</f>
        <v>45</v>
      </c>
      <c r="J144" s="11">
        <f>+พค!$N$4</f>
        <v>29</v>
      </c>
      <c r="K144" s="11">
        <f>+มิย!$N$4</f>
        <v>14</v>
      </c>
      <c r="L144" s="11">
        <f>+กค!$N$4</f>
        <v>2</v>
      </c>
      <c r="M144" s="11">
        <f>+สค!$N$4</f>
        <v>0</v>
      </c>
      <c r="N144" s="11">
        <f>+กย!$N$4</f>
        <v>0</v>
      </c>
      <c r="O144" s="12">
        <f t="shared" si="37"/>
        <v>509</v>
      </c>
      <c r="P144" s="12"/>
      <c r="Q144" s="53"/>
      <c r="R144" s="54"/>
      <c r="S144" s="55"/>
      <c r="T144" s="57"/>
    </row>
    <row r="145" spans="1:20" x14ac:dyDescent="0.2">
      <c r="A145" s="52"/>
      <c r="B145" s="17" t="s">
        <v>104</v>
      </c>
      <c r="C145" s="18">
        <f>+ตค!$N$6</f>
        <v>0</v>
      </c>
      <c r="D145" s="18">
        <f>+พย!$N$5</f>
        <v>0</v>
      </c>
      <c r="E145" s="18">
        <f>+ธค!$N$5</f>
        <v>0</v>
      </c>
      <c r="F145" s="18">
        <f>+มค!$N$5</f>
        <v>0</v>
      </c>
      <c r="G145" s="18">
        <f>+กพ!$N$5</f>
        <v>0</v>
      </c>
      <c r="H145" s="18">
        <f>+มีค!$N$5</f>
        <v>0</v>
      </c>
      <c r="I145" s="18">
        <f>+เมย!$N$5</f>
        <v>0</v>
      </c>
      <c r="J145" s="18">
        <f>+พค!$N$5</f>
        <v>0</v>
      </c>
      <c r="K145" s="18">
        <f>+มิย!$N$5</f>
        <v>0</v>
      </c>
      <c r="L145" s="18">
        <f>+กค!$N$5</f>
        <v>0</v>
      </c>
      <c r="M145" s="18">
        <f>+สค!$N$5</f>
        <v>0</v>
      </c>
      <c r="N145" s="18">
        <f>+กย!$N$5</f>
        <v>0</v>
      </c>
      <c r="O145" s="17">
        <f t="shared" si="37"/>
        <v>0</v>
      </c>
      <c r="P145" s="17"/>
      <c r="Q145" s="53"/>
      <c r="R145" s="54"/>
      <c r="S145" s="55"/>
      <c r="T145" s="57"/>
    </row>
    <row r="146" spans="1:20" x14ac:dyDescent="0.2">
      <c r="A146" s="52"/>
      <c r="B146" s="35" t="s">
        <v>113</v>
      </c>
      <c r="C146" s="36">
        <f>+ตค!N8</f>
        <v>241</v>
      </c>
      <c r="D146" s="36">
        <f>+พย!N8</f>
        <v>225</v>
      </c>
      <c r="E146" s="36">
        <f>+ธค!N8</f>
        <v>181</v>
      </c>
      <c r="F146" s="36">
        <f>+มค!N8</f>
        <v>245</v>
      </c>
      <c r="G146" s="36">
        <f>+กพ!N8</f>
        <v>194</v>
      </c>
      <c r="H146" s="36">
        <f>+มีค!N8</f>
        <v>144</v>
      </c>
      <c r="I146" s="36">
        <f>+เมย!N8</f>
        <v>158</v>
      </c>
      <c r="J146" s="36">
        <f>+พค!N8</f>
        <v>86</v>
      </c>
      <c r="K146" s="36">
        <f>+มิย!N8</f>
        <v>29</v>
      </c>
      <c r="L146" s="36">
        <f>+กค!N8</f>
        <v>9</v>
      </c>
      <c r="M146" s="36">
        <f>+สค!N8</f>
        <v>0</v>
      </c>
      <c r="N146" s="36">
        <f>+กย!N8</f>
        <v>0</v>
      </c>
      <c r="O146" s="36">
        <f>SUM(C146:N146)</f>
        <v>1512</v>
      </c>
      <c r="P146" s="35"/>
      <c r="Q146" s="54">
        <v>3.55</v>
      </c>
      <c r="R146" s="80" t="s">
        <v>128</v>
      </c>
      <c r="S146" s="55"/>
      <c r="T146" s="57"/>
    </row>
    <row r="147" spans="1:20" x14ac:dyDescent="0.2">
      <c r="A147" s="132" t="s">
        <v>121</v>
      </c>
      <c r="B147" s="37" t="s">
        <v>105</v>
      </c>
      <c r="C147" s="38" t="str">
        <f>+ตค!$N$46</f>
        <v>77.74</v>
      </c>
      <c r="D147" s="38" t="str">
        <f>+พย!$N$46</f>
        <v>75.00</v>
      </c>
      <c r="E147" s="38" t="str">
        <f>+ธค!$N$46</f>
        <v>60.33</v>
      </c>
      <c r="F147" s="38" t="str">
        <f>+มค!$N$46</f>
        <v>79.03</v>
      </c>
      <c r="G147" s="38" t="str">
        <f>+กพ!$N$46</f>
        <v>71.85</v>
      </c>
      <c r="H147" s="38" t="str">
        <f>+มีค!$N$46</f>
        <v>46.45</v>
      </c>
      <c r="I147" s="38" t="str">
        <f>+เมย!$N$46</f>
        <v>52.67</v>
      </c>
      <c r="J147" s="38" t="str">
        <f>+พค!$N$46</f>
        <v>27.74</v>
      </c>
      <c r="K147" s="38" t="str">
        <f>+มิย!$N$46</f>
        <v>10.74</v>
      </c>
      <c r="L147" s="38" t="str">
        <f>+กค!$N$46</f>
        <v>30.00</v>
      </c>
      <c r="M147" s="38">
        <f>+สค!$N$46</f>
        <v>0</v>
      </c>
      <c r="N147" s="38">
        <f>+กย!$N$46</f>
        <v>0</v>
      </c>
      <c r="P147" s="76">
        <f>+(O146*100)/(10*$Q$13)</f>
        <v>55.384615384615387</v>
      </c>
      <c r="Q147" s="15"/>
      <c r="R147" s="13" t="s">
        <v>105</v>
      </c>
      <c r="S147" s="55"/>
      <c r="T147" s="57"/>
    </row>
    <row r="148" spans="1:20" ht="15" thickBot="1" x14ac:dyDescent="0.25">
      <c r="A148" s="132"/>
      <c r="B148" s="37" t="s">
        <v>106</v>
      </c>
      <c r="C148" s="38" t="str">
        <f>+ตค!$N$47</f>
        <v>8.20</v>
      </c>
      <c r="D148" s="38" t="str">
        <f>+พย!$N$47</f>
        <v>8.50</v>
      </c>
      <c r="E148" s="38" t="str">
        <f>+ธค!$N$47</f>
        <v>8.00</v>
      </c>
      <c r="F148" s="38" t="str">
        <f>+มค!$N$47</f>
        <v>7.10</v>
      </c>
      <c r="G148" s="38" t="str">
        <f>+กพ!$N$47</f>
        <v>6.00</v>
      </c>
      <c r="H148" s="38" t="str">
        <f>+มีค!$N$47</f>
        <v>4.10</v>
      </c>
      <c r="I148" s="38" t="str">
        <f>+เมย!$N$47</f>
        <v>4.50</v>
      </c>
      <c r="J148" s="38" t="str">
        <f>+พค!$N$47</f>
        <v>2.90</v>
      </c>
      <c r="K148" s="38" t="str">
        <f>+มิย!$N$47</f>
        <v>1.40</v>
      </c>
      <c r="L148" s="38" t="str">
        <f>+กค!$N$47</f>
        <v>0.20</v>
      </c>
      <c r="M148" s="38">
        <f>+สค!$N$47</f>
        <v>0</v>
      </c>
      <c r="N148" s="38">
        <f>+กย!$N$47</f>
        <v>0</v>
      </c>
      <c r="P148" s="76">
        <f>+O144/10</f>
        <v>50.9</v>
      </c>
      <c r="Q148" s="15"/>
      <c r="R148" s="14" t="s">
        <v>106</v>
      </c>
      <c r="S148" s="55"/>
      <c r="T148" s="57"/>
    </row>
    <row r="149" spans="1:20" x14ac:dyDescent="0.2">
      <c r="A149" s="64" t="s">
        <v>93</v>
      </c>
      <c r="B149" s="46" t="s">
        <v>98</v>
      </c>
      <c r="C149" s="67" t="str">
        <f>+ตค!$O$36</f>
        <v>0.6949</v>
      </c>
      <c r="D149" s="67" t="str">
        <f>+พย!$O$36</f>
        <v>0.7792</v>
      </c>
      <c r="E149" s="67" t="str">
        <f>+ธค!$O$36</f>
        <v>0.6746</v>
      </c>
      <c r="F149" s="67" t="str">
        <f>+มค!$O$36</f>
        <v>0.8008</v>
      </c>
      <c r="G149" s="67" t="str">
        <f>+กพ!$O$36</f>
        <v>0.8144</v>
      </c>
      <c r="H149" s="67" t="str">
        <f>+มีค!$O$36</f>
        <v>0.7236</v>
      </c>
      <c r="I149" s="84" t="str">
        <f>+เมย!$O$36</f>
        <v>0.7186</v>
      </c>
      <c r="J149" s="84" t="str">
        <f>+พค!$O$36</f>
        <v>0.7741</v>
      </c>
      <c r="K149" s="84" t="str">
        <f>+มิย!$O$36</f>
        <v>0.6606</v>
      </c>
      <c r="L149" s="84">
        <f>+กค!$O$36</f>
        <v>0.77829999999999999</v>
      </c>
      <c r="M149" s="84">
        <f>+สค!$O$36</f>
        <v>0</v>
      </c>
      <c r="N149" s="84">
        <f>+กย!$O$36</f>
        <v>0</v>
      </c>
      <c r="O149" s="48">
        <f t="shared" si="37"/>
        <v>0.77829999999999999</v>
      </c>
      <c r="P149" s="48"/>
      <c r="Q149" s="49">
        <f>+O150/O154</f>
        <v>0.74008954869358667</v>
      </c>
      <c r="R149" s="50" t="s">
        <v>98</v>
      </c>
      <c r="S149" s="51"/>
      <c r="T149" s="130">
        <v>0.6</v>
      </c>
    </row>
    <row r="150" spans="1:20" x14ac:dyDescent="0.2">
      <c r="A150" s="52"/>
      <c r="B150" s="5" t="s">
        <v>99</v>
      </c>
      <c r="C150" s="24">
        <f>+C154*C149</f>
        <v>109.79419999999999</v>
      </c>
      <c r="D150" s="24">
        <f t="shared" ref="D150:N150" si="49">+D154*D149</f>
        <v>133.2432</v>
      </c>
      <c r="E150" s="24">
        <f t="shared" si="49"/>
        <v>106.5868</v>
      </c>
      <c r="F150" s="24">
        <f t="shared" si="49"/>
        <v>117.71759999999999</v>
      </c>
      <c r="G150" s="24">
        <f t="shared" si="49"/>
        <v>113.2016</v>
      </c>
      <c r="H150" s="24">
        <f t="shared" si="49"/>
        <v>143.99639999999999</v>
      </c>
      <c r="I150" s="85">
        <f t="shared" si="49"/>
        <v>123.5992</v>
      </c>
      <c r="J150" s="85">
        <f t="shared" si="49"/>
        <v>126.9524</v>
      </c>
      <c r="K150" s="85">
        <f t="shared" si="49"/>
        <v>120.22919999999999</v>
      </c>
      <c r="L150" s="85">
        <f t="shared" si="49"/>
        <v>150.99019999999999</v>
      </c>
      <c r="M150" s="85">
        <f t="shared" si="49"/>
        <v>0</v>
      </c>
      <c r="N150" s="85">
        <f t="shared" si="49"/>
        <v>0</v>
      </c>
      <c r="O150" s="8">
        <f t="shared" si="37"/>
        <v>1246.3108</v>
      </c>
      <c r="P150" s="8"/>
      <c r="Q150" s="53"/>
      <c r="R150" s="54"/>
      <c r="S150" s="55"/>
      <c r="T150" s="131"/>
    </row>
    <row r="151" spans="1:20" x14ac:dyDescent="0.2">
      <c r="A151" s="52"/>
      <c r="B151" s="5" t="s">
        <v>100</v>
      </c>
      <c r="C151" s="24" t="str">
        <f>+ตค!$O$37</f>
        <v>0.6944</v>
      </c>
      <c r="D151" s="24" t="str">
        <f>+พย!$O$37</f>
        <v>0.7762</v>
      </c>
      <c r="E151" s="24" t="str">
        <f>+ธค!$O$37</f>
        <v>0.6716</v>
      </c>
      <c r="F151" s="24" t="str">
        <f>+มค!$O$37</f>
        <v>0.7974</v>
      </c>
      <c r="G151" s="24" t="str">
        <f>+กพ!$O$37</f>
        <v>0.8069</v>
      </c>
      <c r="H151" s="24" t="str">
        <f>+มีค!$O$37</f>
        <v>0.7205</v>
      </c>
      <c r="I151" s="85" t="str">
        <f>+เมย!$O$37</f>
        <v>0.7130</v>
      </c>
      <c r="J151" s="85" t="str">
        <f>+พค!$O$37</f>
        <v>0.7718</v>
      </c>
      <c r="K151" s="85" t="str">
        <f>+มิย!$O$37</f>
        <v>0.6586</v>
      </c>
      <c r="L151" s="85">
        <f>+กค!$O$37</f>
        <v>0.77390000000000003</v>
      </c>
      <c r="M151" s="85">
        <f>+สค!$O$37</f>
        <v>0</v>
      </c>
      <c r="N151" s="85">
        <f>+กย!$O$37</f>
        <v>0</v>
      </c>
      <c r="O151" s="8">
        <f t="shared" si="37"/>
        <v>0.77390000000000003</v>
      </c>
      <c r="P151" s="8"/>
      <c r="Q151" s="56">
        <f>+O152/O154</f>
        <v>0.73665534441805236</v>
      </c>
      <c r="R151" s="9" t="s">
        <v>100</v>
      </c>
      <c r="S151" s="55"/>
      <c r="T151" s="131"/>
    </row>
    <row r="152" spans="1:20" x14ac:dyDescent="0.2">
      <c r="A152" s="52"/>
      <c r="B152" s="5" t="s">
        <v>101</v>
      </c>
      <c r="C152" s="5">
        <f>+C154*C151</f>
        <v>109.7152</v>
      </c>
      <c r="D152" s="5">
        <f t="shared" ref="D152:N152" si="50">+D154*D151</f>
        <v>132.7302</v>
      </c>
      <c r="E152" s="5">
        <f t="shared" si="50"/>
        <v>106.11279999999999</v>
      </c>
      <c r="F152" s="5">
        <f t="shared" si="50"/>
        <v>117.2178</v>
      </c>
      <c r="G152" s="5">
        <f t="shared" si="50"/>
        <v>112.1591</v>
      </c>
      <c r="H152" s="5">
        <f t="shared" si="50"/>
        <v>143.37950000000001</v>
      </c>
      <c r="I152" s="5">
        <f t="shared" si="50"/>
        <v>122.636</v>
      </c>
      <c r="J152" s="5">
        <f t="shared" si="50"/>
        <v>126.57520000000001</v>
      </c>
      <c r="K152" s="5">
        <f t="shared" si="50"/>
        <v>119.86519999999999</v>
      </c>
      <c r="L152" s="5">
        <f t="shared" si="50"/>
        <v>150.13660000000002</v>
      </c>
      <c r="M152" s="5">
        <f t="shared" si="50"/>
        <v>0</v>
      </c>
      <c r="N152" s="5">
        <f t="shared" si="50"/>
        <v>0</v>
      </c>
      <c r="O152" s="8">
        <f t="shared" si="37"/>
        <v>1240.5276000000001</v>
      </c>
      <c r="P152" s="8"/>
      <c r="Q152" s="53"/>
      <c r="R152" s="54"/>
      <c r="S152" s="55"/>
      <c r="T152" s="57"/>
    </row>
    <row r="153" spans="1:20" x14ac:dyDescent="0.2">
      <c r="A153" s="52"/>
      <c r="B153" s="5" t="s">
        <v>102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2">
        <f t="shared" si="37"/>
        <v>0</v>
      </c>
      <c r="P153" s="12"/>
      <c r="Q153" s="53"/>
      <c r="R153" s="54"/>
      <c r="S153" s="55"/>
      <c r="T153" s="57"/>
    </row>
    <row r="154" spans="1:20" x14ac:dyDescent="0.2">
      <c r="A154" s="52"/>
      <c r="B154" s="5" t="s">
        <v>103</v>
      </c>
      <c r="C154" s="11">
        <f>+ตค!$O$4</f>
        <v>158</v>
      </c>
      <c r="D154" s="11">
        <f>+พย!$O$4</f>
        <v>171</v>
      </c>
      <c r="E154" s="11">
        <f>+ธค!$O$4</f>
        <v>158</v>
      </c>
      <c r="F154" s="11">
        <f>+มค!$O$4</f>
        <v>147</v>
      </c>
      <c r="G154" s="11">
        <f>+กพ!$O$4</f>
        <v>139</v>
      </c>
      <c r="H154" s="11">
        <f>+มีค!$O$4</f>
        <v>199</v>
      </c>
      <c r="I154" s="11">
        <f>+เมย!$O$4</f>
        <v>172</v>
      </c>
      <c r="J154" s="11">
        <f>+พค!$O$4</f>
        <v>164</v>
      </c>
      <c r="K154" s="11">
        <f>+มิย!$O$4</f>
        <v>182</v>
      </c>
      <c r="L154" s="11">
        <f>+กค!$O$4</f>
        <v>194</v>
      </c>
      <c r="M154" s="11">
        <f>+สค!$O$4</f>
        <v>0</v>
      </c>
      <c r="N154" s="11">
        <f>+กย!$O$4</f>
        <v>0</v>
      </c>
      <c r="O154" s="12">
        <f t="shared" si="37"/>
        <v>1684</v>
      </c>
      <c r="P154" s="12"/>
      <c r="Q154" s="53"/>
      <c r="R154" s="54"/>
      <c r="S154" s="55"/>
      <c r="T154" s="57"/>
    </row>
    <row r="155" spans="1:20" x14ac:dyDescent="0.2">
      <c r="A155" s="52"/>
      <c r="B155" s="17" t="s">
        <v>104</v>
      </c>
      <c r="C155" s="18">
        <f>+ตค!$O$6</f>
        <v>0</v>
      </c>
      <c r="D155" s="18">
        <f>+พย!$O$5</f>
        <v>0</v>
      </c>
      <c r="E155" s="18">
        <f>+ธค!$O$5</f>
        <v>0</v>
      </c>
      <c r="F155" s="18">
        <f>+มค!$O$5</f>
        <v>1</v>
      </c>
      <c r="G155" s="18">
        <f>+กพ!$O$5</f>
        <v>0</v>
      </c>
      <c r="H155" s="18">
        <f>+มีค!$O$5</f>
        <v>0</v>
      </c>
      <c r="I155" s="18">
        <f>+เมย!$O$5</f>
        <v>0</v>
      </c>
      <c r="J155" s="18">
        <f>+พค!$O$5</f>
        <v>0</v>
      </c>
      <c r="K155" s="18">
        <f>+มิย!$O$5</f>
        <v>0</v>
      </c>
      <c r="L155" s="18">
        <f>+กค!$O$5</f>
        <v>0</v>
      </c>
      <c r="M155" s="18">
        <f>+สค!$O$5</f>
        <v>0</v>
      </c>
      <c r="N155" s="18">
        <f>+กย!$O$5</f>
        <v>0</v>
      </c>
      <c r="O155" s="17">
        <f t="shared" si="37"/>
        <v>1</v>
      </c>
      <c r="P155" s="17"/>
      <c r="Q155" s="53"/>
      <c r="R155" s="54"/>
      <c r="S155" s="55"/>
      <c r="T155" s="57"/>
    </row>
    <row r="156" spans="1:20" x14ac:dyDescent="0.2">
      <c r="A156" s="52"/>
      <c r="B156" s="35" t="s">
        <v>113</v>
      </c>
      <c r="C156" s="36">
        <f>+ตค!O8</f>
        <v>580</v>
      </c>
      <c r="D156" s="36">
        <f>+พย!O8</f>
        <v>605</v>
      </c>
      <c r="E156" s="36">
        <f>+ธค!O8</f>
        <v>573</v>
      </c>
      <c r="F156" s="36">
        <f>+มค!O8</f>
        <v>536</v>
      </c>
      <c r="G156" s="36">
        <f>+กพ!O8</f>
        <v>526</v>
      </c>
      <c r="H156" s="36">
        <f>+มีค!O8</f>
        <v>736</v>
      </c>
      <c r="I156" s="36">
        <f>+เมย!O8</f>
        <v>612</v>
      </c>
      <c r="J156" s="36">
        <f>+พค!O8</f>
        <v>609</v>
      </c>
      <c r="K156" s="36">
        <f>+มิย!O8</f>
        <v>658</v>
      </c>
      <c r="L156" s="36">
        <f>+กค!O8</f>
        <v>713</v>
      </c>
      <c r="M156" s="36">
        <f>+สค!O8</f>
        <v>0</v>
      </c>
      <c r="N156" s="36">
        <f>+กย!O8</f>
        <v>0</v>
      </c>
      <c r="O156" s="36">
        <f>SUM(C156:N156)</f>
        <v>6148</v>
      </c>
      <c r="P156" s="35"/>
      <c r="Q156" s="54">
        <v>3.47</v>
      </c>
      <c r="R156" s="80" t="s">
        <v>128</v>
      </c>
      <c r="S156" s="55"/>
      <c r="T156" s="57"/>
    </row>
    <row r="157" spans="1:20" x14ac:dyDescent="0.2">
      <c r="A157" s="132" t="s">
        <v>118</v>
      </c>
      <c r="B157" s="37" t="s">
        <v>105</v>
      </c>
      <c r="C157" s="38" t="str">
        <f>+ตค!$O$46</f>
        <v>61.18</v>
      </c>
      <c r="D157" s="38" t="str">
        <f>+พย!$O$46</f>
        <v>66.67</v>
      </c>
      <c r="E157" s="38" t="str">
        <f>+ธค!$O$46</f>
        <v>60.11</v>
      </c>
      <c r="F157" s="38" t="str">
        <f>+มค!$O$46</f>
        <v>57.42</v>
      </c>
      <c r="G157" s="38" t="str">
        <f>+กพ!$O$46</f>
        <v>62.26</v>
      </c>
      <c r="H157" s="38" t="str">
        <f>+มีค!$O$46</f>
        <v>77.85</v>
      </c>
      <c r="I157" s="38" t="str">
        <f>+เมย!$O$46</f>
        <v>64.95</v>
      </c>
      <c r="J157" s="38" t="str">
        <f>+พค!$O$46</f>
        <v>63.06</v>
      </c>
      <c r="K157" s="38" t="str">
        <f>+มิย!$O$46</f>
        <v>69.46</v>
      </c>
      <c r="L157" s="38">
        <f>+กค!$O$46</f>
        <v>73.989999999999995</v>
      </c>
      <c r="M157" s="38">
        <f>+สค!$O$46</f>
        <v>0</v>
      </c>
      <c r="N157" s="38">
        <f>+กย!$O$46</f>
        <v>0</v>
      </c>
      <c r="P157" s="76">
        <f>+(O156*100)/(30*$Q$13)</f>
        <v>75.06715506715507</v>
      </c>
      <c r="Q157" s="15"/>
      <c r="R157" s="13" t="s">
        <v>105</v>
      </c>
      <c r="S157" s="55"/>
      <c r="T157" s="57"/>
    </row>
    <row r="158" spans="1:20" ht="15" thickBot="1" x14ac:dyDescent="0.25">
      <c r="A158" s="132"/>
      <c r="B158" s="37" t="s">
        <v>106</v>
      </c>
      <c r="C158" s="38" t="str">
        <f>+ตค!$O$47</f>
        <v>5.10</v>
      </c>
      <c r="D158" s="38" t="str">
        <f>+พย!$O$47</f>
        <v>5.63</v>
      </c>
      <c r="E158" s="38" t="str">
        <f>+ธค!$O$47</f>
        <v>5.13</v>
      </c>
      <c r="F158" s="38" t="str">
        <f>+มค!$O$47</f>
        <v>4.87</v>
      </c>
      <c r="G158" s="38" t="str">
        <f>+กพ!$O$47</f>
        <v>4.60</v>
      </c>
      <c r="H158" s="38" t="str">
        <f>+มีค!$O$47</f>
        <v>6.50</v>
      </c>
      <c r="I158" s="38" t="str">
        <f>+เมย!$O$47</f>
        <v>5.48</v>
      </c>
      <c r="J158" s="38" t="str">
        <f>+พค!$O$47</f>
        <v>5.26</v>
      </c>
      <c r="K158" s="38" t="str">
        <f>+มิย!$O$47</f>
        <v>5.71</v>
      </c>
      <c r="L158" s="38">
        <f>+กค!$O$47</f>
        <v>6.23</v>
      </c>
      <c r="M158" s="38">
        <f>+สค!$O$47</f>
        <v>0</v>
      </c>
      <c r="N158" s="38">
        <f>+กย!$O$47</f>
        <v>0</v>
      </c>
      <c r="P158" s="76">
        <f>+O154/30</f>
        <v>56.133333333333333</v>
      </c>
      <c r="Q158" s="15"/>
      <c r="R158" s="14" t="s">
        <v>106</v>
      </c>
      <c r="S158" s="55"/>
      <c r="T158" s="57"/>
    </row>
    <row r="159" spans="1:20" x14ac:dyDescent="0.2">
      <c r="A159" s="64" t="s">
        <v>94</v>
      </c>
      <c r="B159" s="46" t="s">
        <v>98</v>
      </c>
      <c r="C159" s="46" t="str">
        <f>+ตค!$P$36</f>
        <v>0.6901</v>
      </c>
      <c r="D159" s="46" t="str">
        <f>+พย!$P$36</f>
        <v>0.7207</v>
      </c>
      <c r="E159" s="46" t="str">
        <f>+ธค!$P$36</f>
        <v>0.7644</v>
      </c>
      <c r="F159" s="46" t="str">
        <f>+มค!$P$36</f>
        <v>1.0836</v>
      </c>
      <c r="G159" s="67" t="str">
        <f>+กพ!$P$36</f>
        <v>0.8993</v>
      </c>
      <c r="H159" s="46" t="str">
        <f>+มีค!$P$36</f>
        <v>1.0342</v>
      </c>
      <c r="I159" s="46" t="str">
        <f>+เมย!$P$36</f>
        <v>0.7320</v>
      </c>
      <c r="J159" s="46" t="str">
        <f>+พค!$P$36</f>
        <v>0.9301</v>
      </c>
      <c r="K159" s="46" t="str">
        <f>+มิย!$P$36</f>
        <v>0.8919</v>
      </c>
      <c r="L159" s="46" t="str">
        <f>+กค!$P$36</f>
        <v>0.8603</v>
      </c>
      <c r="M159" s="46">
        <f>+สค!$P$36</f>
        <v>0</v>
      </c>
      <c r="N159" s="84">
        <f>+กย!$P$36</f>
        <v>0</v>
      </c>
      <c r="O159" s="48">
        <f t="shared" si="37"/>
        <v>0</v>
      </c>
      <c r="P159" s="48"/>
      <c r="Q159" s="49">
        <f>+O160/O164</f>
        <v>0.84625857321652054</v>
      </c>
      <c r="R159" s="50" t="s">
        <v>98</v>
      </c>
      <c r="S159" s="51"/>
      <c r="T159" s="130">
        <v>0.6</v>
      </c>
    </row>
    <row r="160" spans="1:20" x14ac:dyDescent="0.2">
      <c r="A160" s="52"/>
      <c r="B160" s="5" t="s">
        <v>99</v>
      </c>
      <c r="C160" s="5">
        <f>+C164*C159</f>
        <v>60.038700000000006</v>
      </c>
      <c r="D160" s="5">
        <f t="shared" ref="D160:N160" si="51">+D164*D159</f>
        <v>77.835599999999999</v>
      </c>
      <c r="E160" s="5">
        <f t="shared" si="51"/>
        <v>70.324799999999996</v>
      </c>
      <c r="F160" s="5">
        <f t="shared" si="51"/>
        <v>80.186399999999992</v>
      </c>
      <c r="G160" s="24">
        <f t="shared" si="51"/>
        <v>59.3538</v>
      </c>
      <c r="H160" s="5">
        <f t="shared" si="51"/>
        <v>65.154600000000002</v>
      </c>
      <c r="I160" s="5">
        <f t="shared" si="51"/>
        <v>55.631999999999998</v>
      </c>
      <c r="J160" s="5">
        <f t="shared" si="51"/>
        <v>59.526400000000002</v>
      </c>
      <c r="K160" s="5">
        <f t="shared" si="51"/>
        <v>76.703400000000002</v>
      </c>
      <c r="L160" s="5">
        <f t="shared" si="51"/>
        <v>71.404899999999998</v>
      </c>
      <c r="M160" s="5">
        <f t="shared" si="51"/>
        <v>0</v>
      </c>
      <c r="N160" s="85">
        <f t="shared" si="51"/>
        <v>0</v>
      </c>
      <c r="O160" s="8">
        <f t="shared" si="37"/>
        <v>676.16059999999993</v>
      </c>
      <c r="P160" s="8"/>
      <c r="Q160" s="53"/>
      <c r="R160" s="54"/>
      <c r="S160" s="55"/>
      <c r="T160" s="131"/>
    </row>
    <row r="161" spans="1:20" x14ac:dyDescent="0.2">
      <c r="A161" s="52"/>
      <c r="B161" s="5" t="s">
        <v>100</v>
      </c>
      <c r="C161" s="5" t="str">
        <f>+ตค!$P$37</f>
        <v>0.6886</v>
      </c>
      <c r="D161" s="5" t="str">
        <f>+พย!$P$37</f>
        <v>0.7206</v>
      </c>
      <c r="E161" s="5" t="str">
        <f>+ธค!$P$37</f>
        <v>0.7593</v>
      </c>
      <c r="F161" s="5" t="str">
        <f>+มค!$P$37</f>
        <v>1.0764</v>
      </c>
      <c r="G161" s="24" t="str">
        <f>+กพ!$P$37</f>
        <v>0.8939</v>
      </c>
      <c r="H161" s="5" t="str">
        <f>+มีค!$P$37</f>
        <v>1.0168</v>
      </c>
      <c r="I161" s="5" t="str">
        <f>+เมย!$P$37</f>
        <v>0.7269</v>
      </c>
      <c r="J161" s="5" t="str">
        <f>+พค!$P$37</f>
        <v>0.9300</v>
      </c>
      <c r="K161" s="5" t="str">
        <f>+มิย!$P$37</f>
        <v>0.8881</v>
      </c>
      <c r="L161" s="5" t="str">
        <f>+กค!$P$37</f>
        <v>0.8650</v>
      </c>
      <c r="M161" s="5">
        <f>+สค!$P$37</f>
        <v>0</v>
      </c>
      <c r="N161" s="85">
        <f>+กย!$P$37</f>
        <v>0</v>
      </c>
      <c r="O161" s="8">
        <f t="shared" si="37"/>
        <v>0</v>
      </c>
      <c r="P161" s="8"/>
      <c r="Q161" s="56">
        <f>+O162/O164</f>
        <v>0.84259574468085108</v>
      </c>
      <c r="R161" s="9" t="s">
        <v>100</v>
      </c>
      <c r="S161" s="55"/>
      <c r="T161" s="131"/>
    </row>
    <row r="162" spans="1:20" x14ac:dyDescent="0.2">
      <c r="A162" s="52"/>
      <c r="B162" s="5" t="s">
        <v>101</v>
      </c>
      <c r="C162" s="5">
        <f>+C164*C161</f>
        <v>59.908200000000001</v>
      </c>
      <c r="D162" s="5">
        <f t="shared" ref="D162:N162" si="52">+D164*D161</f>
        <v>77.824799999999996</v>
      </c>
      <c r="E162" s="5">
        <f t="shared" si="52"/>
        <v>69.855599999999995</v>
      </c>
      <c r="F162" s="5">
        <f t="shared" si="52"/>
        <v>79.653599999999997</v>
      </c>
      <c r="G162" s="5">
        <f t="shared" si="52"/>
        <v>58.997399999999999</v>
      </c>
      <c r="H162" s="5">
        <f t="shared" si="52"/>
        <v>64.058399999999992</v>
      </c>
      <c r="I162" s="5">
        <f t="shared" si="52"/>
        <v>55.244399999999999</v>
      </c>
      <c r="J162" s="5">
        <f t="shared" si="52"/>
        <v>59.52</v>
      </c>
      <c r="K162" s="5">
        <f t="shared" si="52"/>
        <v>76.376599999999996</v>
      </c>
      <c r="L162" s="5">
        <f t="shared" si="52"/>
        <v>71.795000000000002</v>
      </c>
      <c r="M162" s="5">
        <f t="shared" si="52"/>
        <v>0</v>
      </c>
      <c r="N162" s="5">
        <f t="shared" si="52"/>
        <v>0</v>
      </c>
      <c r="O162" s="8">
        <f t="shared" si="37"/>
        <v>673.23400000000004</v>
      </c>
      <c r="P162" s="8"/>
      <c r="Q162" s="53"/>
      <c r="R162" s="54"/>
      <c r="S162" s="55"/>
      <c r="T162" s="57"/>
    </row>
    <row r="163" spans="1:20" x14ac:dyDescent="0.2">
      <c r="A163" s="52"/>
      <c r="B163" s="5" t="s">
        <v>102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2">
        <f t="shared" si="37"/>
        <v>0</v>
      </c>
      <c r="P163" s="12"/>
      <c r="Q163" s="53"/>
      <c r="R163" s="54"/>
      <c r="S163" s="55"/>
      <c r="T163" s="57"/>
    </row>
    <row r="164" spans="1:20" x14ac:dyDescent="0.2">
      <c r="A164" s="52"/>
      <c r="B164" s="5" t="s">
        <v>103</v>
      </c>
      <c r="C164" s="11">
        <f>+ตค!$P$4</f>
        <v>87</v>
      </c>
      <c r="D164" s="11">
        <f>+พย!$P$4</f>
        <v>108</v>
      </c>
      <c r="E164" s="11">
        <f>+ธค!$P$4</f>
        <v>92</v>
      </c>
      <c r="F164" s="11">
        <f>+มค!$P$4</f>
        <v>74</v>
      </c>
      <c r="G164" s="11">
        <f>+กพ!$P$4</f>
        <v>66</v>
      </c>
      <c r="H164" s="11">
        <f>+มีค!$P$4</f>
        <v>63</v>
      </c>
      <c r="I164" s="11">
        <f>+เมย!$P$4</f>
        <v>76</v>
      </c>
      <c r="J164" s="11">
        <f>+พค!$P$4</f>
        <v>64</v>
      </c>
      <c r="K164" s="11">
        <f>+มิย!$P$4</f>
        <v>86</v>
      </c>
      <c r="L164" s="11">
        <f>+กค!$P$4</f>
        <v>83</v>
      </c>
      <c r="M164" s="11">
        <f>+สค!$P$4</f>
        <v>0</v>
      </c>
      <c r="N164" s="11">
        <f>+กย!$P$4</f>
        <v>0</v>
      </c>
      <c r="O164" s="12">
        <f t="shared" si="37"/>
        <v>799</v>
      </c>
      <c r="P164" s="12"/>
      <c r="Q164" s="53"/>
      <c r="R164" s="54"/>
      <c r="S164" s="55"/>
      <c r="T164" s="57"/>
    </row>
    <row r="165" spans="1:20" x14ac:dyDescent="0.2">
      <c r="A165" s="52"/>
      <c r="B165" s="17" t="s">
        <v>104</v>
      </c>
      <c r="C165" s="18">
        <f>+ตค!$P$6</f>
        <v>0</v>
      </c>
      <c r="D165" s="18">
        <f>+พย!$P$5</f>
        <v>0</v>
      </c>
      <c r="E165" s="18">
        <f>+ธค!$P$5</f>
        <v>0</v>
      </c>
      <c r="F165" s="18">
        <f>+มค!$P$5</f>
        <v>0</v>
      </c>
      <c r="G165" s="18">
        <f>+กพ!$P$5</f>
        <v>0</v>
      </c>
      <c r="H165" s="18">
        <f>+มีค!$P$5</f>
        <v>0</v>
      </c>
      <c r="I165" s="18">
        <f>+เมย!$P$5</f>
        <v>0</v>
      </c>
      <c r="J165" s="18">
        <f>+พค!$P$5</f>
        <v>0</v>
      </c>
      <c r="K165" s="18">
        <f>+มิย!$P$5</f>
        <v>0</v>
      </c>
      <c r="L165" s="18">
        <f>+กค!$P$5</f>
        <v>0</v>
      </c>
      <c r="M165" s="18">
        <f>+สค!$P$5</f>
        <v>0</v>
      </c>
      <c r="N165" s="18">
        <f>+กย!$P$5</f>
        <v>0</v>
      </c>
      <c r="O165" s="17">
        <f t="shared" si="37"/>
        <v>0</v>
      </c>
      <c r="P165" s="17"/>
      <c r="Q165" s="53"/>
      <c r="R165" s="54"/>
      <c r="S165" s="55"/>
      <c r="T165" s="57"/>
    </row>
    <row r="166" spans="1:20" x14ac:dyDescent="0.2">
      <c r="A166" s="52"/>
      <c r="B166" s="35" t="s">
        <v>113</v>
      </c>
      <c r="C166" s="36">
        <f>+ตค!P8</f>
        <v>312</v>
      </c>
      <c r="D166" s="36">
        <f>+พย!P8</f>
        <v>394</v>
      </c>
      <c r="E166" s="36">
        <f>+ธค!P8</f>
        <v>235</v>
      </c>
      <c r="F166" s="36">
        <f>+มค!P8</f>
        <v>310</v>
      </c>
      <c r="G166" s="36">
        <f>+กพ!P8</f>
        <v>269</v>
      </c>
      <c r="H166" s="36">
        <f>+มีค!P8</f>
        <v>293</v>
      </c>
      <c r="I166" s="36">
        <f>+เมย!P8</f>
        <v>247</v>
      </c>
      <c r="J166" s="36">
        <f>+พค!P8</f>
        <v>326</v>
      </c>
      <c r="K166" s="36">
        <f>+มิย!P8</f>
        <v>331</v>
      </c>
      <c r="L166" s="36">
        <f>+กค!P8</f>
        <v>422</v>
      </c>
      <c r="M166" s="36">
        <f>+สค!P8</f>
        <v>0</v>
      </c>
      <c r="N166" s="36">
        <f>+กย!P8</f>
        <v>0</v>
      </c>
      <c r="O166" s="36">
        <f>SUM(C166:N166)</f>
        <v>3139</v>
      </c>
      <c r="P166" s="35"/>
      <c r="Q166" s="54">
        <v>3.51</v>
      </c>
      <c r="R166" s="80" t="s">
        <v>128</v>
      </c>
      <c r="S166" s="55"/>
      <c r="T166" s="57"/>
    </row>
    <row r="167" spans="1:20" x14ac:dyDescent="0.2">
      <c r="A167" s="132" t="s">
        <v>121</v>
      </c>
      <c r="B167" s="37" t="s">
        <v>105</v>
      </c>
      <c r="C167" s="38" t="str">
        <f>+ตค!$P$46</f>
        <v>96.45</v>
      </c>
      <c r="D167" s="38" t="str">
        <f>+พย!$P$46</f>
        <v>127.33</v>
      </c>
      <c r="E167" s="38" t="str">
        <f>+ธค!$P$46</f>
        <v>71.94</v>
      </c>
      <c r="F167" s="38" t="str">
        <f>+มค!$P$46</f>
        <v>96.77</v>
      </c>
      <c r="G167" s="38" t="str">
        <f>+กพ!$P$46</f>
        <v>96.07</v>
      </c>
      <c r="H167" s="38" t="str">
        <f>+มีค!$P$46</f>
        <v>96.67</v>
      </c>
      <c r="I167" s="38" t="str">
        <f>+เมย!$P$46</f>
        <v>79.67</v>
      </c>
      <c r="J167" s="38" t="str">
        <f>+พค!$P$46</f>
        <v>105.16</v>
      </c>
      <c r="K167" s="38" t="str">
        <f>+มิย!$P$46</f>
        <v>110.33</v>
      </c>
      <c r="L167" s="38" t="str">
        <f>+กค!$P$46</f>
        <v>133.55</v>
      </c>
      <c r="M167" s="38">
        <f>+สค!$P$46</f>
        <v>0</v>
      </c>
      <c r="N167" s="38">
        <f>+กย!$P$46</f>
        <v>0</v>
      </c>
      <c r="P167" s="76">
        <f>+(O166*100)/(10*$Q$13)</f>
        <v>114.98168498168498</v>
      </c>
      <c r="Q167" s="15"/>
      <c r="R167" s="13" t="s">
        <v>105</v>
      </c>
      <c r="S167" s="55"/>
      <c r="T167" s="57"/>
    </row>
    <row r="168" spans="1:20" ht="15" thickBot="1" x14ac:dyDescent="0.25">
      <c r="A168" s="132"/>
      <c r="B168" s="37" t="s">
        <v>106</v>
      </c>
      <c r="C168" s="38" t="str">
        <f>+ตค!$P$47</f>
        <v>8.50</v>
      </c>
      <c r="D168" s="38" t="str">
        <f>+พย!$P$47</f>
        <v>10.40</v>
      </c>
      <c r="E168" s="38" t="str">
        <f>+ธค!$P$47</f>
        <v>8.80</v>
      </c>
      <c r="F168" s="38" t="str">
        <f>+มค!$P$47</f>
        <v>7.00</v>
      </c>
      <c r="G168" s="38" t="str">
        <f>+กพ!$P$47</f>
        <v>6.60</v>
      </c>
      <c r="H168" s="38" t="str">
        <f>+มีค!$P$47</f>
        <v>6.20</v>
      </c>
      <c r="I168" s="38" t="str">
        <f>+เมย!$P$47</f>
        <v>7.30</v>
      </c>
      <c r="J168" s="38" t="str">
        <f>+พค!$P$47</f>
        <v>6.30</v>
      </c>
      <c r="K168" s="38" t="str">
        <f>+มิย!$P$47</f>
        <v>8.60</v>
      </c>
      <c r="L168" s="38" t="str">
        <f>+กค!$P$47</f>
        <v>8.10</v>
      </c>
      <c r="M168" s="38">
        <f>+สค!$P$47</f>
        <v>0</v>
      </c>
      <c r="N168" s="38">
        <f>+กย!$P$47</f>
        <v>0</v>
      </c>
      <c r="P168" s="76">
        <f>+O164/10</f>
        <v>79.900000000000006</v>
      </c>
      <c r="Q168" s="15"/>
      <c r="R168" s="14" t="s">
        <v>106</v>
      </c>
      <c r="S168" s="55"/>
      <c r="T168" s="57"/>
    </row>
    <row r="169" spans="1:20" x14ac:dyDescent="0.2">
      <c r="A169" s="64" t="s">
        <v>95</v>
      </c>
      <c r="B169" s="46" t="s">
        <v>98</v>
      </c>
      <c r="C169" s="87" t="str">
        <f>+ตค!$Q$36</f>
        <v>0.7375</v>
      </c>
      <c r="D169" s="87" t="str">
        <f>+พย!$Q$36</f>
        <v>0.6964</v>
      </c>
      <c r="E169" s="67" t="str">
        <f>+ธค!$Q$36</f>
        <v>0.6868</v>
      </c>
      <c r="F169" s="46">
        <f>+มค!$Q$36</f>
        <v>0.88100000000000001</v>
      </c>
      <c r="G169" s="46" t="str">
        <f>+กพ!$Q$36</f>
        <v>0.8545</v>
      </c>
      <c r="H169" s="46" t="str">
        <f>+มีค!$Q$36</f>
        <v>0.7713</v>
      </c>
      <c r="I169" s="46" t="str">
        <f>+เมย!$Q$36</f>
        <v>0.6536</v>
      </c>
      <c r="J169" s="46" t="str">
        <f>+พค!$Q$36</f>
        <v>0.6057</v>
      </c>
      <c r="K169" s="46" t="str">
        <f>+มิย!$Q$36</f>
        <v>0.8597</v>
      </c>
      <c r="L169" s="46" t="str">
        <f>+กค!$Q$36</f>
        <v>0.7786</v>
      </c>
      <c r="M169" s="46">
        <f>+สค!$Q$36</f>
        <v>0</v>
      </c>
      <c r="N169" s="46">
        <f>+กย!$Q$36</f>
        <v>0</v>
      </c>
      <c r="O169" s="48">
        <f t="shared" si="37"/>
        <v>0.88100000000000001</v>
      </c>
      <c r="P169" s="48"/>
      <c r="Q169" s="49">
        <f>+O170/O174</f>
        <v>0.75149136690647489</v>
      </c>
      <c r="R169" s="50" t="s">
        <v>98</v>
      </c>
      <c r="S169" s="51"/>
      <c r="T169" s="130">
        <v>0.6</v>
      </c>
    </row>
    <row r="170" spans="1:20" x14ac:dyDescent="0.2">
      <c r="A170" s="52"/>
      <c r="B170" s="5" t="s">
        <v>99</v>
      </c>
      <c r="C170" s="5">
        <f>+C174*C169</f>
        <v>61.212500000000006</v>
      </c>
      <c r="D170" s="5">
        <f t="shared" ref="D170:N170" si="53">+D174*D169</f>
        <v>67.550799999999995</v>
      </c>
      <c r="E170" s="24">
        <f t="shared" si="53"/>
        <v>61.1252</v>
      </c>
      <c r="F170" s="5">
        <f t="shared" si="53"/>
        <v>72.242000000000004</v>
      </c>
      <c r="G170" s="5">
        <f t="shared" si="53"/>
        <v>70.923500000000004</v>
      </c>
      <c r="H170" s="5">
        <f t="shared" si="53"/>
        <v>70.188299999999998</v>
      </c>
      <c r="I170" s="5">
        <f t="shared" si="53"/>
        <v>43.137599999999999</v>
      </c>
      <c r="J170" s="5">
        <f t="shared" si="53"/>
        <v>50.273099999999999</v>
      </c>
      <c r="K170" s="5">
        <f t="shared" si="53"/>
        <v>58.459600000000002</v>
      </c>
      <c r="L170" s="5">
        <f t="shared" si="53"/>
        <v>71.631199999999993</v>
      </c>
      <c r="M170" s="5">
        <f t="shared" si="53"/>
        <v>0</v>
      </c>
      <c r="N170" s="5">
        <f t="shared" si="53"/>
        <v>0</v>
      </c>
      <c r="O170" s="8">
        <f t="shared" si="37"/>
        <v>626.74380000000008</v>
      </c>
      <c r="P170" s="8"/>
      <c r="Q170" s="53"/>
      <c r="R170" s="54"/>
      <c r="S170" s="55"/>
      <c r="T170" s="131"/>
    </row>
    <row r="171" spans="1:20" x14ac:dyDescent="0.2">
      <c r="A171" s="52"/>
      <c r="B171" s="5" t="s">
        <v>100</v>
      </c>
      <c r="C171" s="5" t="str">
        <f>+ตค!$Q$37</f>
        <v>0.7339</v>
      </c>
      <c r="D171" s="5" t="str">
        <f>+พย!$Q$37</f>
        <v>0.6953</v>
      </c>
      <c r="E171" s="24" t="str">
        <f>+ธค!$Q$37</f>
        <v>0.6829</v>
      </c>
      <c r="F171" s="5">
        <f>+มค!$Q$37</f>
        <v>0.88190000000000002</v>
      </c>
      <c r="G171" s="5" t="str">
        <f>+กพ!$Q$37</f>
        <v>0.8535</v>
      </c>
      <c r="H171" s="5" t="str">
        <f>+มีค!$Q$37</f>
        <v>0.7696</v>
      </c>
      <c r="I171" s="5" t="str">
        <f>+เมย!$Q$37</f>
        <v>0.6533</v>
      </c>
      <c r="J171" s="5" t="str">
        <f>+พค!$Q$37</f>
        <v>0.6058</v>
      </c>
      <c r="K171" s="5" t="str">
        <f>+มิย!$Q$37</f>
        <v>0.8578</v>
      </c>
      <c r="L171" s="5" t="str">
        <f>+กค!$Q$37</f>
        <v>0.7704</v>
      </c>
      <c r="M171" s="5">
        <f>+สค!$Q$37</f>
        <v>0</v>
      </c>
      <c r="N171" s="5">
        <f>+กย!$Q$37</f>
        <v>0</v>
      </c>
      <c r="O171" s="8">
        <f t="shared" si="37"/>
        <v>0.88190000000000002</v>
      </c>
      <c r="P171" s="8"/>
      <c r="Q171" s="56">
        <f>+O172/O174</f>
        <v>0.74931918465227809</v>
      </c>
      <c r="R171" s="9" t="s">
        <v>100</v>
      </c>
      <c r="S171" s="55"/>
      <c r="T171" s="131"/>
    </row>
    <row r="172" spans="1:20" x14ac:dyDescent="0.2">
      <c r="A172" s="52"/>
      <c r="B172" s="5" t="s">
        <v>101</v>
      </c>
      <c r="C172" s="5">
        <f>+C174*C171</f>
        <v>60.913699999999999</v>
      </c>
      <c r="D172" s="5">
        <f t="shared" ref="D172:N172" si="54">+D174*D171</f>
        <v>67.444100000000006</v>
      </c>
      <c r="E172" s="5">
        <f t="shared" si="54"/>
        <v>60.778099999999995</v>
      </c>
      <c r="F172" s="5">
        <f t="shared" si="54"/>
        <v>72.315799999999996</v>
      </c>
      <c r="G172" s="5">
        <f t="shared" si="54"/>
        <v>70.840500000000006</v>
      </c>
      <c r="H172" s="5">
        <f t="shared" si="54"/>
        <v>70.033599999999993</v>
      </c>
      <c r="I172" s="5">
        <f t="shared" si="54"/>
        <v>43.117800000000003</v>
      </c>
      <c r="J172" s="5">
        <f t="shared" si="54"/>
        <v>50.281399999999998</v>
      </c>
      <c r="K172" s="5">
        <f t="shared" si="54"/>
        <v>58.330399999999997</v>
      </c>
      <c r="L172" s="5">
        <f t="shared" si="54"/>
        <v>70.876800000000003</v>
      </c>
      <c r="M172" s="5">
        <f t="shared" si="54"/>
        <v>0</v>
      </c>
      <c r="N172" s="5">
        <f t="shared" si="54"/>
        <v>0</v>
      </c>
      <c r="O172" s="8">
        <f t="shared" si="37"/>
        <v>624.93219999999997</v>
      </c>
      <c r="P172" s="8"/>
      <c r="Q172" s="53"/>
      <c r="R172" s="54"/>
      <c r="S172" s="55"/>
      <c r="T172" s="57"/>
    </row>
    <row r="173" spans="1:20" x14ac:dyDescent="0.2">
      <c r="A173" s="52"/>
      <c r="B173" s="5" t="s">
        <v>102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2">
        <f t="shared" si="37"/>
        <v>0</v>
      </c>
      <c r="P173" s="12"/>
      <c r="Q173" s="53"/>
      <c r="R173" s="54"/>
      <c r="S173" s="55"/>
      <c r="T173" s="57"/>
    </row>
    <row r="174" spans="1:20" x14ac:dyDescent="0.2">
      <c r="A174" s="52"/>
      <c r="B174" s="5" t="s">
        <v>103</v>
      </c>
      <c r="C174" s="11">
        <f>+ตค!$Q$4</f>
        <v>83</v>
      </c>
      <c r="D174" s="11">
        <f>+พย!$Q$4</f>
        <v>97</v>
      </c>
      <c r="E174" s="11">
        <f>+ธค!$Q$4</f>
        <v>89</v>
      </c>
      <c r="F174" s="11">
        <f>+มค!$Q$4</f>
        <v>82</v>
      </c>
      <c r="G174" s="11">
        <f>+กพ!$Q$4</f>
        <v>83</v>
      </c>
      <c r="H174" s="11">
        <f>+มีค!$Q$4</f>
        <v>91</v>
      </c>
      <c r="I174" s="11">
        <f>+เมย!$Q$4</f>
        <v>66</v>
      </c>
      <c r="J174" s="11">
        <f>+พค!$Q$4</f>
        <v>83</v>
      </c>
      <c r="K174" s="11">
        <f>+มิย!$Q$4</f>
        <v>68</v>
      </c>
      <c r="L174" s="11">
        <f>+กค!$Q$4</f>
        <v>92</v>
      </c>
      <c r="M174" s="11">
        <f>+สค!$Q$4</f>
        <v>0</v>
      </c>
      <c r="N174" s="11">
        <f>+กย!$Q$4</f>
        <v>0</v>
      </c>
      <c r="O174" s="12">
        <f>SUM(C174:N174)</f>
        <v>834</v>
      </c>
      <c r="P174" s="12"/>
      <c r="Q174" s="53"/>
      <c r="R174" s="54"/>
      <c r="S174" s="55"/>
      <c r="T174" s="57"/>
    </row>
    <row r="175" spans="1:20" x14ac:dyDescent="0.2">
      <c r="A175" s="52"/>
      <c r="B175" s="17" t="s">
        <v>104</v>
      </c>
      <c r="C175" s="18">
        <f>+ตค!$Q$6</f>
        <v>0</v>
      </c>
      <c r="D175" s="18">
        <f>+พย!$Q$5</f>
        <v>0</v>
      </c>
      <c r="E175" s="18">
        <f>+ธค!$Q$5</f>
        <v>0</v>
      </c>
      <c r="F175" s="18">
        <f>+มค!$Q$5</f>
        <v>0</v>
      </c>
      <c r="G175" s="18">
        <f>+กพ!$Q$5</f>
        <v>0</v>
      </c>
      <c r="H175" s="18">
        <f>+มีค!$Q$5</f>
        <v>0</v>
      </c>
      <c r="I175" s="18">
        <f>+เมย!$Q$5</f>
        <v>0</v>
      </c>
      <c r="J175" s="18">
        <f>+พค!$Q$5</f>
        <v>0</v>
      </c>
      <c r="K175" s="18">
        <f>+มิย!$Q$5</f>
        <v>0</v>
      </c>
      <c r="L175" s="18">
        <f>+กค!$Q$5</f>
        <v>0</v>
      </c>
      <c r="M175" s="18">
        <f>+สค!$Q$5</f>
        <v>0</v>
      </c>
      <c r="N175" s="18">
        <f>+กย!$Q$5</f>
        <v>0</v>
      </c>
      <c r="O175" s="17">
        <f>SUM(C175:N175)</f>
        <v>0</v>
      </c>
      <c r="P175" s="17"/>
      <c r="Q175" s="53"/>
      <c r="S175" s="55"/>
      <c r="T175" s="57"/>
    </row>
    <row r="176" spans="1:20" x14ac:dyDescent="0.2">
      <c r="A176" s="52"/>
      <c r="B176" s="35" t="s">
        <v>113</v>
      </c>
      <c r="C176" s="36">
        <f>+ตค!Q8</f>
        <v>285</v>
      </c>
      <c r="D176" s="36">
        <f>+พย!Q8</f>
        <v>400</v>
      </c>
      <c r="E176" s="36">
        <f>+ธค!Q8</f>
        <v>322</v>
      </c>
      <c r="F176" s="36">
        <f>+มค!Q8</f>
        <v>404</v>
      </c>
      <c r="G176" s="36">
        <f>+กพ!Q8</f>
        <v>433</v>
      </c>
      <c r="H176" s="36">
        <f>+มีค!Q8</f>
        <v>398</v>
      </c>
      <c r="I176" s="36">
        <f>+เมย!Q8</f>
        <v>265</v>
      </c>
      <c r="J176" s="36">
        <f>+พค!Q8</f>
        <v>351</v>
      </c>
      <c r="K176" s="36">
        <f>+มิย!Q8</f>
        <v>305</v>
      </c>
      <c r="L176" s="36">
        <f>+กค!Q8</f>
        <v>349</v>
      </c>
      <c r="M176" s="36">
        <f>+สค!Q8</f>
        <v>0</v>
      </c>
      <c r="N176" s="36">
        <f>+กย!Q8</f>
        <v>0</v>
      </c>
      <c r="O176" s="36">
        <f>SUM(C176:N176)</f>
        <v>3512</v>
      </c>
      <c r="P176" s="35"/>
      <c r="Q176" s="54">
        <v>3.28</v>
      </c>
      <c r="R176" s="80" t="s">
        <v>128</v>
      </c>
      <c r="S176" s="55"/>
      <c r="T176" s="57"/>
    </row>
    <row r="177" spans="1:20" x14ac:dyDescent="0.2">
      <c r="A177" s="132" t="s">
        <v>121</v>
      </c>
      <c r="B177" s="37" t="s">
        <v>105</v>
      </c>
      <c r="C177" s="38" t="str">
        <f>+ตค!$Q$46</f>
        <v>91.94</v>
      </c>
      <c r="D177" s="38" t="str">
        <f>+พย!$Q$46</f>
        <v>133.33</v>
      </c>
      <c r="E177" s="38" t="str">
        <f>+ธค!$Q$46</f>
        <v>107.33</v>
      </c>
      <c r="F177" s="38">
        <f>+มค!$Q$46</f>
        <v>130.32</v>
      </c>
      <c r="G177" s="38" t="str">
        <f>+กพ!$Q$46</f>
        <v>152.86</v>
      </c>
      <c r="H177" s="38" t="str">
        <f>+มีค!$Q$46</f>
        <v>128.39</v>
      </c>
      <c r="I177" s="38" t="str">
        <f>+เมย!$Q$46</f>
        <v>88.33</v>
      </c>
      <c r="J177" s="38" t="str">
        <f>+พค!$Q$46</f>
        <v>113.23</v>
      </c>
      <c r="K177" s="38" t="str">
        <f>+มิย!$Q$46</f>
        <v>101.67</v>
      </c>
      <c r="L177" s="38" t="str">
        <f>+กค!$Q$46</f>
        <v>120.34</v>
      </c>
      <c r="M177" s="38">
        <f>+สค!$Q$46</f>
        <v>0</v>
      </c>
      <c r="N177" s="38">
        <f>+กย!$Q$46</f>
        <v>0</v>
      </c>
      <c r="O177" s="42"/>
      <c r="P177" s="76">
        <f>+(O176*100)/(10*$Q$13)</f>
        <v>128.64468864468864</v>
      </c>
      <c r="Q177" s="15"/>
      <c r="R177" s="13" t="s">
        <v>105</v>
      </c>
      <c r="S177" s="55"/>
      <c r="T177" s="57"/>
    </row>
    <row r="178" spans="1:20" x14ac:dyDescent="0.2">
      <c r="A178" s="132"/>
      <c r="B178" s="37" t="s">
        <v>106</v>
      </c>
      <c r="C178" s="38" t="str">
        <f>+ตค!$Q$47</f>
        <v>8.30</v>
      </c>
      <c r="D178" s="38" t="str">
        <f>+พย!$Q$47</f>
        <v>9.70</v>
      </c>
      <c r="E178" s="38" t="str">
        <f>+ธค!$Q$47</f>
        <v>8.90</v>
      </c>
      <c r="F178" s="38">
        <f>+มค!$Q$47</f>
        <v>8.1999999999999993</v>
      </c>
      <c r="G178" s="38" t="str">
        <f>+กพ!$Q$47</f>
        <v>8.10</v>
      </c>
      <c r="H178" s="38" t="str">
        <f>+มีค!$Q$47</f>
        <v>9.10</v>
      </c>
      <c r="I178" s="38" t="str">
        <f>+เมย!$Q$47</f>
        <v>6.60</v>
      </c>
      <c r="J178" s="38" t="str">
        <f>+พค!$Q$47</f>
        <v>8.30</v>
      </c>
      <c r="K178" s="38" t="str">
        <f>+มิย!$Q$47</f>
        <v>6.80</v>
      </c>
      <c r="L178" s="38" t="str">
        <f>+กค!$Q$47</f>
        <v>9.20</v>
      </c>
      <c r="M178" s="38">
        <f>+สค!$Q$47</f>
        <v>0</v>
      </c>
      <c r="N178" s="38">
        <f>+กย!$Q$47</f>
        <v>0</v>
      </c>
      <c r="O178" s="122"/>
      <c r="P178" s="76">
        <f>+O174/10</f>
        <v>83.4</v>
      </c>
      <c r="Q178" s="15"/>
      <c r="R178" s="14" t="s">
        <v>106</v>
      </c>
      <c r="S178" s="55"/>
      <c r="T178" s="57"/>
    </row>
    <row r="180" spans="1:20" x14ac:dyDescent="0.2">
      <c r="D180" s="33" t="s">
        <v>114</v>
      </c>
      <c r="O180" s="78">
        <f>+P18+P30+P40+P50+P62+P72+P82+P94+P104+P114+P124+P136+P148+P158+P168+P178</f>
        <v>917.15312685680328</v>
      </c>
    </row>
    <row r="181" spans="1:20" x14ac:dyDescent="0.2">
      <c r="A181" s="4"/>
      <c r="D181" s="33" t="s">
        <v>116</v>
      </c>
      <c r="O181" s="79">
        <f>+O180/16</f>
        <v>57.322070428550205</v>
      </c>
      <c r="Q181" s="4"/>
      <c r="R181" s="4"/>
    </row>
    <row r="182" spans="1:20" ht="15.75" x14ac:dyDescent="0.25">
      <c r="A182" s="4"/>
      <c r="D182" s="34" t="s">
        <v>115</v>
      </c>
      <c r="Q182" s="4"/>
      <c r="R182" s="4"/>
    </row>
  </sheetData>
  <mergeCells count="39">
    <mergeCell ref="A3:T3"/>
    <mergeCell ref="A2:T2"/>
    <mergeCell ref="A103:A104"/>
    <mergeCell ref="A113:A114"/>
    <mergeCell ref="A123:A124"/>
    <mergeCell ref="A135:A136"/>
    <mergeCell ref="A17:A18"/>
    <mergeCell ref="A19:A20"/>
    <mergeCell ref="A29:A30"/>
    <mergeCell ref="A39:A40"/>
    <mergeCell ref="A49:A50"/>
    <mergeCell ref="A51:A52"/>
    <mergeCell ref="A61:A62"/>
    <mergeCell ref="A71:A72"/>
    <mergeCell ref="A125:A126"/>
    <mergeCell ref="A177:A178"/>
    <mergeCell ref="T9:T11"/>
    <mergeCell ref="T21:T23"/>
    <mergeCell ref="T31:T33"/>
    <mergeCell ref="T41:T43"/>
    <mergeCell ref="T53:T55"/>
    <mergeCell ref="T63:T65"/>
    <mergeCell ref="T73:T75"/>
    <mergeCell ref="T85:T87"/>
    <mergeCell ref="A147:A148"/>
    <mergeCell ref="A157:A158"/>
    <mergeCell ref="A167:A168"/>
    <mergeCell ref="A137:A138"/>
    <mergeCell ref="A81:A82"/>
    <mergeCell ref="A83:A84"/>
    <mergeCell ref="A93:A94"/>
    <mergeCell ref="T159:T161"/>
    <mergeCell ref="T169:T171"/>
    <mergeCell ref="T95:T97"/>
    <mergeCell ref="T105:T107"/>
    <mergeCell ref="T115:T117"/>
    <mergeCell ref="T127:T129"/>
    <mergeCell ref="T139:T141"/>
    <mergeCell ref="T149:T151"/>
  </mergeCells>
  <pageMargins left="0.38" right="0.32" top="0.35433070866141736" bottom="0.61" header="0.31496062992125984" footer="0.31496062992125984"/>
  <pageSetup paperSize="9" scale="70" fitToWidth="0" orientation="landscape" r:id="rId1"/>
  <headerFooter>
    <oddFooter>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F12" sqref="F12"/>
    </sheetView>
  </sheetViews>
  <sheetFormatPr defaultRowHeight="22.5" x14ac:dyDescent="0.35"/>
  <cols>
    <col min="1" max="1" width="19.25" customWidth="1"/>
  </cols>
  <sheetData>
    <row r="1" spans="1:17" x14ac:dyDescent="0.35">
      <c r="A1" t="s">
        <v>0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</row>
    <row r="2" spans="1:17" ht="45" x14ac:dyDescent="0.35">
      <c r="A2" s="77" t="s">
        <v>163</v>
      </c>
      <c r="B2" s="22">
        <v>524</v>
      </c>
      <c r="C2" s="22">
        <v>180</v>
      </c>
      <c r="D2" s="22">
        <v>30</v>
      </c>
      <c r="E2" s="22">
        <v>30</v>
      </c>
      <c r="F2" s="22">
        <v>30</v>
      </c>
      <c r="G2" s="22">
        <v>30</v>
      </c>
      <c r="H2" s="22">
        <v>45</v>
      </c>
      <c r="I2" s="22">
        <v>30</v>
      </c>
      <c r="J2" s="22">
        <v>33</v>
      </c>
      <c r="K2" s="22">
        <v>30</v>
      </c>
      <c r="L2" s="22">
        <v>30</v>
      </c>
      <c r="M2" s="22">
        <v>60</v>
      </c>
      <c r="N2" s="22">
        <v>10</v>
      </c>
      <c r="O2" s="22">
        <v>30</v>
      </c>
      <c r="P2" s="22">
        <v>10</v>
      </c>
      <c r="Q2" s="22">
        <v>10</v>
      </c>
    </row>
    <row r="3" spans="1:17" ht="45" x14ac:dyDescent="0.35">
      <c r="A3" s="77" t="s">
        <v>127</v>
      </c>
      <c r="B3">
        <v>522</v>
      </c>
      <c r="C3">
        <v>180</v>
      </c>
      <c r="D3">
        <v>30</v>
      </c>
      <c r="E3">
        <v>60</v>
      </c>
      <c r="F3">
        <v>30</v>
      </c>
      <c r="G3">
        <v>30</v>
      </c>
      <c r="H3">
        <v>60</v>
      </c>
      <c r="I3">
        <v>30</v>
      </c>
      <c r="J3">
        <v>30</v>
      </c>
      <c r="K3">
        <v>30</v>
      </c>
      <c r="L3">
        <v>60</v>
      </c>
      <c r="M3">
        <v>60</v>
      </c>
      <c r="N3">
        <v>10</v>
      </c>
      <c r="O3">
        <v>30</v>
      </c>
      <c r="P3">
        <v>10</v>
      </c>
      <c r="Q3">
        <v>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5"/>
  <sheetViews>
    <sheetView zoomScale="80" zoomScaleNormal="80" workbookViewId="0">
      <pane xSplit="1" ySplit="9" topLeftCell="B10" activePane="bottomRight" state="frozen"/>
      <selection pane="topRight" activeCell="C1" sqref="C1"/>
      <selection pane="bottomLeft" activeCell="A8" sqref="A8"/>
      <selection pane="bottomRight" activeCell="F12" sqref="F12"/>
    </sheetView>
  </sheetViews>
  <sheetFormatPr defaultColWidth="8" defaultRowHeight="14.25" x14ac:dyDescent="0.2"/>
  <cols>
    <col min="1" max="1" width="23.625" style="25" customWidth="1"/>
    <col min="2" max="2" width="12.875" style="4" bestFit="1" customWidth="1"/>
    <col min="3" max="3" width="9.125" style="4" bestFit="1" customWidth="1"/>
    <col min="4" max="5" width="9.125" style="4" customWidth="1"/>
    <col min="6" max="7" width="12.5" style="4" bestFit="1" customWidth="1"/>
    <col min="8" max="8" width="22.5" style="4" customWidth="1"/>
    <col min="9" max="9" width="8" style="97"/>
    <col min="10" max="16384" width="8" style="4"/>
  </cols>
  <sheetData>
    <row r="1" spans="1:9" ht="22.5" x14ac:dyDescent="0.35">
      <c r="A1" s="16" t="s">
        <v>123</v>
      </c>
    </row>
    <row r="2" spans="1:9" ht="22.5" x14ac:dyDescent="0.35">
      <c r="A2" s="135" t="s">
        <v>132</v>
      </c>
      <c r="B2" s="135"/>
      <c r="C2" s="135"/>
      <c r="D2" s="135"/>
      <c r="E2" s="135"/>
      <c r="F2" s="135"/>
      <c r="G2" s="135"/>
      <c r="H2" s="135"/>
    </row>
    <row r="3" spans="1:9" ht="22.5" x14ac:dyDescent="0.35">
      <c r="A3" s="135" t="s">
        <v>133</v>
      </c>
      <c r="B3" s="135"/>
      <c r="C3" s="135"/>
      <c r="D3" s="135"/>
      <c r="E3" s="135"/>
      <c r="F3" s="135"/>
      <c r="G3" s="135"/>
      <c r="H3" s="135"/>
    </row>
    <row r="4" spans="1:9" ht="22.5" x14ac:dyDescent="0.35">
      <c r="A4" s="93" t="s">
        <v>124</v>
      </c>
      <c r="B4" s="94"/>
      <c r="C4" s="94"/>
      <c r="D4" s="94"/>
      <c r="E4" s="94"/>
      <c r="F4" s="94"/>
      <c r="G4" s="94"/>
      <c r="H4" s="94"/>
    </row>
    <row r="5" spans="1:9" ht="22.5" x14ac:dyDescent="0.35">
      <c r="A5" s="71" t="s">
        <v>131</v>
      </c>
    </row>
    <row r="6" spans="1:9" ht="22.5" x14ac:dyDescent="0.2">
      <c r="A6" s="72" t="s">
        <v>125</v>
      </c>
    </row>
    <row r="7" spans="1:9" ht="15" x14ac:dyDescent="0.25">
      <c r="A7" s="73" t="s">
        <v>126</v>
      </c>
    </row>
    <row r="8" spans="1:9" ht="27" customHeight="1" x14ac:dyDescent="0.25">
      <c r="A8" s="73"/>
    </row>
    <row r="9" spans="1:9" s="102" customFormat="1" ht="46.5" customHeight="1" x14ac:dyDescent="0.25">
      <c r="A9" s="109" t="s">
        <v>137</v>
      </c>
      <c r="B9" s="140" t="s">
        <v>105</v>
      </c>
      <c r="C9" s="141"/>
      <c r="D9" s="141"/>
      <c r="E9" s="142"/>
      <c r="F9" s="110" t="s">
        <v>136</v>
      </c>
      <c r="G9" s="110" t="s">
        <v>136</v>
      </c>
      <c r="H9" s="137" t="s">
        <v>112</v>
      </c>
      <c r="I9" s="105"/>
    </row>
    <row r="10" spans="1:9" s="102" customFormat="1" ht="27" customHeight="1" x14ac:dyDescent="0.25">
      <c r="A10" s="111"/>
      <c r="B10" s="140" t="s">
        <v>135</v>
      </c>
      <c r="C10" s="142"/>
      <c r="D10" s="140" t="s">
        <v>134</v>
      </c>
      <c r="E10" s="142"/>
      <c r="F10" s="110" t="s">
        <v>138</v>
      </c>
      <c r="G10" s="110" t="s">
        <v>139</v>
      </c>
      <c r="H10" s="138"/>
      <c r="I10" s="105"/>
    </row>
    <row r="11" spans="1:9" s="102" customFormat="1" ht="27.75" customHeight="1" x14ac:dyDescent="0.25">
      <c r="A11" s="111"/>
      <c r="B11" s="110" t="s">
        <v>141</v>
      </c>
      <c r="C11" s="112" t="s">
        <v>142</v>
      </c>
      <c r="D11" s="110" t="s">
        <v>141</v>
      </c>
      <c r="E11" s="112" t="s">
        <v>142</v>
      </c>
      <c r="F11" s="110"/>
      <c r="G11" s="110"/>
      <c r="H11" s="139"/>
      <c r="I11" s="105"/>
    </row>
    <row r="12" spans="1:9" s="102" customFormat="1" ht="19.5" x14ac:dyDescent="0.25">
      <c r="A12" s="99" t="s">
        <v>80</v>
      </c>
      <c r="B12" s="100">
        <v>102.49458604031318</v>
      </c>
      <c r="C12" s="120">
        <v>522</v>
      </c>
      <c r="D12" s="100">
        <v>101.32987483530962</v>
      </c>
      <c r="E12" s="113">
        <v>528</v>
      </c>
      <c r="F12" s="101">
        <v>1.410680447534217</v>
      </c>
      <c r="G12" s="101">
        <v>1.408778003475994</v>
      </c>
      <c r="H12" s="114">
        <v>1.6</v>
      </c>
      <c r="I12" s="115" t="s">
        <v>143</v>
      </c>
    </row>
    <row r="13" spans="1:9" s="102" customFormat="1" ht="19.5" x14ac:dyDescent="0.25">
      <c r="A13" s="99" t="s">
        <v>81</v>
      </c>
      <c r="B13" s="100">
        <v>84.35386473429952</v>
      </c>
      <c r="C13" s="113">
        <v>180</v>
      </c>
      <c r="D13" s="99"/>
      <c r="E13" s="99"/>
      <c r="F13" s="101">
        <v>1.1947329305135952</v>
      </c>
      <c r="G13" s="101">
        <v>1.1951351208459216</v>
      </c>
      <c r="H13" s="114">
        <v>1</v>
      </c>
      <c r="I13" s="116" t="s">
        <v>145</v>
      </c>
    </row>
    <row r="14" spans="1:9" s="102" customFormat="1" ht="19.5" x14ac:dyDescent="0.25">
      <c r="A14" s="99" t="s">
        <v>82</v>
      </c>
      <c r="B14" s="100">
        <v>74.275362318840578</v>
      </c>
      <c r="C14" s="113">
        <v>30</v>
      </c>
      <c r="D14" s="99"/>
      <c r="E14" s="99"/>
      <c r="F14" s="101">
        <v>0.62569448010269579</v>
      </c>
      <c r="G14" s="101">
        <v>0.61885481386392815</v>
      </c>
      <c r="H14" s="114">
        <v>0.6</v>
      </c>
      <c r="I14" s="117" t="s">
        <v>146</v>
      </c>
    </row>
    <row r="15" spans="1:9" s="102" customFormat="1" ht="19.5" x14ac:dyDescent="0.25">
      <c r="A15" s="99" t="s">
        <v>140</v>
      </c>
      <c r="B15" s="100">
        <v>50.126811594202898</v>
      </c>
      <c r="C15" s="120">
        <v>60</v>
      </c>
      <c r="D15" s="100">
        <v>66.835748792270536</v>
      </c>
      <c r="E15" s="113">
        <v>45</v>
      </c>
      <c r="F15" s="101">
        <v>0.64417622377622374</v>
      </c>
      <c r="G15" s="101">
        <v>0.64145258741258737</v>
      </c>
      <c r="H15" s="114">
        <v>0.6</v>
      </c>
      <c r="I15" s="117" t="s">
        <v>146</v>
      </c>
    </row>
    <row r="16" spans="1:9" s="102" customFormat="1" ht="19.5" x14ac:dyDescent="0.25">
      <c r="A16" s="99" t="s">
        <v>84</v>
      </c>
      <c r="B16" s="100">
        <v>68.876811594202906</v>
      </c>
      <c r="C16" s="113">
        <v>30</v>
      </c>
      <c r="D16" s="99"/>
      <c r="E16" s="99"/>
      <c r="F16" s="101">
        <v>0.62724894366197181</v>
      </c>
      <c r="G16" s="101">
        <v>0.62439612676056333</v>
      </c>
      <c r="H16" s="118">
        <v>0.6</v>
      </c>
      <c r="I16" s="117" t="s">
        <v>146</v>
      </c>
    </row>
    <row r="17" spans="1:9" s="102" customFormat="1" ht="19.5" x14ac:dyDescent="0.25">
      <c r="A17" s="99" t="s">
        <v>85</v>
      </c>
      <c r="B17" s="100">
        <v>33.514492753623188</v>
      </c>
      <c r="C17" s="113">
        <v>30</v>
      </c>
      <c r="D17" s="99"/>
      <c r="E17" s="99"/>
      <c r="F17" s="101">
        <v>0.53228277027027027</v>
      </c>
      <c r="G17" s="101">
        <v>0.52976283783783784</v>
      </c>
      <c r="H17" s="118">
        <v>0.6</v>
      </c>
      <c r="I17" s="117" t="s">
        <v>146</v>
      </c>
    </row>
    <row r="18" spans="1:9" s="102" customFormat="1" ht="19.5" x14ac:dyDescent="0.25">
      <c r="A18" s="99" t="s">
        <v>86</v>
      </c>
      <c r="B18" s="100">
        <v>67.789855072463766</v>
      </c>
      <c r="C18" s="120">
        <v>60</v>
      </c>
      <c r="D18" s="100">
        <v>84.737318840579704</v>
      </c>
      <c r="E18" s="113">
        <v>48</v>
      </c>
      <c r="F18" s="101">
        <v>0.61095975143403447</v>
      </c>
      <c r="G18" s="101">
        <v>0.60980956022944555</v>
      </c>
      <c r="H18" s="118">
        <v>0.8</v>
      </c>
      <c r="I18" s="119" t="s">
        <v>144</v>
      </c>
    </row>
    <row r="19" spans="1:9" s="102" customFormat="1" ht="19.5" x14ac:dyDescent="0.25">
      <c r="A19" s="99" t="s">
        <v>87</v>
      </c>
      <c r="B19" s="100">
        <v>62.826086956521742</v>
      </c>
      <c r="C19" s="113">
        <v>30</v>
      </c>
      <c r="D19" s="99"/>
      <c r="E19" s="99"/>
      <c r="F19" s="101">
        <v>0.61387068965517244</v>
      </c>
      <c r="G19" s="101">
        <v>0.61209762931034473</v>
      </c>
      <c r="H19" s="118">
        <v>0.6</v>
      </c>
      <c r="I19" s="117" t="s">
        <v>146</v>
      </c>
    </row>
    <row r="20" spans="1:9" s="102" customFormat="1" ht="19.5" x14ac:dyDescent="0.25">
      <c r="A20" s="99" t="s">
        <v>88</v>
      </c>
      <c r="B20" s="100">
        <v>72.35507246376811</v>
      </c>
      <c r="C20" s="113">
        <v>30</v>
      </c>
      <c r="D20" s="99"/>
      <c r="E20" s="99"/>
      <c r="F20" s="101">
        <v>0.675109948542024</v>
      </c>
      <c r="G20" s="101">
        <v>0.67165677530017154</v>
      </c>
      <c r="H20" s="118">
        <v>0.6</v>
      </c>
      <c r="I20" s="117" t="s">
        <v>146</v>
      </c>
    </row>
    <row r="21" spans="1:9" s="102" customFormat="1" ht="19.5" x14ac:dyDescent="0.25">
      <c r="A21" s="99" t="s">
        <v>89</v>
      </c>
      <c r="B21" s="100">
        <v>97.5</v>
      </c>
      <c r="C21" s="113">
        <v>30</v>
      </c>
      <c r="D21" s="99"/>
      <c r="E21" s="99"/>
      <c r="F21" s="101">
        <v>0.675109948542024</v>
      </c>
      <c r="G21" s="101">
        <v>0.63732312746386333</v>
      </c>
      <c r="H21" s="118">
        <v>0.6</v>
      </c>
      <c r="I21" s="117" t="s">
        <v>146</v>
      </c>
    </row>
    <row r="22" spans="1:9" s="102" customFormat="1" ht="19.5" x14ac:dyDescent="0.25">
      <c r="A22" s="99" t="s">
        <v>90</v>
      </c>
      <c r="B22" s="100">
        <v>28.35144927536232</v>
      </c>
      <c r="C22" s="120">
        <v>60</v>
      </c>
      <c r="D22" s="100">
        <v>50.031969309462916</v>
      </c>
      <c r="E22" s="113">
        <v>34</v>
      </c>
      <c r="F22" s="101">
        <v>0.63123663551401865</v>
      </c>
      <c r="G22" s="101">
        <v>0.62621327102803737</v>
      </c>
      <c r="H22" s="118">
        <v>0.6</v>
      </c>
      <c r="I22" s="117" t="s">
        <v>146</v>
      </c>
    </row>
    <row r="23" spans="1:9" s="102" customFormat="1" ht="19.5" x14ac:dyDescent="0.25">
      <c r="A23" s="99" t="s">
        <v>91</v>
      </c>
      <c r="B23" s="100">
        <v>47.95289855072464</v>
      </c>
      <c r="C23" s="120">
        <v>60</v>
      </c>
      <c r="D23" s="100">
        <v>63.937198067632849</v>
      </c>
      <c r="E23" s="113">
        <v>45</v>
      </c>
      <c r="F23" s="101">
        <v>0.63038425196850389</v>
      </c>
      <c r="G23" s="101">
        <v>0.627848687664042</v>
      </c>
      <c r="H23" s="118">
        <v>0.6</v>
      </c>
      <c r="I23" s="117" t="s">
        <v>146</v>
      </c>
    </row>
    <row r="24" spans="1:9" s="102" customFormat="1" ht="19.5" x14ac:dyDescent="0.25">
      <c r="A24" s="99" t="s">
        <v>92</v>
      </c>
      <c r="B24" s="100">
        <v>37.065217391304351</v>
      </c>
      <c r="C24" s="113">
        <v>10</v>
      </c>
      <c r="D24" s="99"/>
      <c r="E24" s="99"/>
      <c r="F24" s="101">
        <v>0.46516399999999997</v>
      </c>
      <c r="G24" s="101">
        <v>0.46331040000000007</v>
      </c>
      <c r="H24" s="118">
        <v>0.6</v>
      </c>
      <c r="I24" s="105" t="s">
        <v>147</v>
      </c>
    </row>
    <row r="25" spans="1:9" s="102" customFormat="1" ht="19.5" x14ac:dyDescent="0.25">
      <c r="A25" s="99" t="s">
        <v>93</v>
      </c>
      <c r="B25" s="100">
        <v>60.362318840579711</v>
      </c>
      <c r="C25" s="113">
        <v>30</v>
      </c>
      <c r="D25" s="99"/>
      <c r="E25" s="99"/>
      <c r="F25" s="101">
        <v>0.54893964497041425</v>
      </c>
      <c r="G25" s="101">
        <v>0.54802958579881655</v>
      </c>
      <c r="H25" s="118">
        <v>0.6</v>
      </c>
      <c r="I25" s="117" t="s">
        <v>146</v>
      </c>
    </row>
    <row r="26" spans="1:9" s="102" customFormat="1" ht="19.5" x14ac:dyDescent="0.25">
      <c r="A26" s="99" t="s">
        <v>94</v>
      </c>
      <c r="B26" s="100">
        <v>88.152173913043484</v>
      </c>
      <c r="C26" s="113">
        <v>10</v>
      </c>
      <c r="D26" s="99"/>
      <c r="E26" s="99"/>
      <c r="F26" s="101">
        <v>0.70983529411764701</v>
      </c>
      <c r="G26" s="101">
        <v>0.704125</v>
      </c>
      <c r="H26" s="118">
        <v>0.6</v>
      </c>
      <c r="I26" s="105" t="s">
        <v>147</v>
      </c>
    </row>
    <row r="27" spans="1:9" s="102" customFormat="1" ht="19.5" x14ac:dyDescent="0.25">
      <c r="A27" s="99" t="s">
        <v>95</v>
      </c>
      <c r="B27" s="100">
        <v>82.5</v>
      </c>
      <c r="C27" s="113">
        <v>10</v>
      </c>
      <c r="D27" s="99"/>
      <c r="E27" s="99"/>
      <c r="F27" s="101">
        <v>0.69598048780487809</v>
      </c>
      <c r="G27" s="101">
        <v>0.69242195121951211</v>
      </c>
      <c r="H27" s="118">
        <v>0.6</v>
      </c>
      <c r="I27" s="105" t="s">
        <v>147</v>
      </c>
    </row>
    <row r="28" spans="1:9" s="102" customFormat="1" ht="19.5" x14ac:dyDescent="0.25">
      <c r="A28" s="103"/>
      <c r="I28" s="104"/>
    </row>
    <row r="29" spans="1:9" s="107" customFormat="1" ht="21" x14ac:dyDescent="0.35">
      <c r="A29" s="106" t="s">
        <v>114</v>
      </c>
      <c r="I29" s="108"/>
    </row>
    <row r="30" spans="1:9" s="107" customFormat="1" ht="21" x14ac:dyDescent="0.35">
      <c r="A30" s="106" t="s">
        <v>116</v>
      </c>
      <c r="I30" s="108"/>
    </row>
    <row r="31" spans="1:9" s="107" customFormat="1" ht="21" x14ac:dyDescent="0.35">
      <c r="A31" s="106" t="s">
        <v>115</v>
      </c>
      <c r="I31" s="108"/>
    </row>
    <row r="33" spans="1:1" ht="34.5" x14ac:dyDescent="0.7">
      <c r="A33" s="121" t="s">
        <v>148</v>
      </c>
    </row>
    <row r="35" spans="1:1" x14ac:dyDescent="0.2">
      <c r="A35" s="25" t="s">
        <v>149</v>
      </c>
    </row>
  </sheetData>
  <mergeCells count="6">
    <mergeCell ref="H9:H11"/>
    <mergeCell ref="B9:E9"/>
    <mergeCell ref="D10:E10"/>
    <mergeCell ref="B10:C10"/>
    <mergeCell ref="A2:H2"/>
    <mergeCell ref="A3:H3"/>
  </mergeCells>
  <pageMargins left="0.70866141732283472" right="0.70866141732283472" top="0.35433070866141736" bottom="0.74803149606299213" header="0.31496062992125984" footer="0.31496062992125984"/>
  <pageSetup paperSize="9" scale="70" fitToWidth="0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U7" sqref="U7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7.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152</v>
      </c>
    </row>
    <row r="2" spans="1:17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2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7" x14ac:dyDescent="0.35">
      <c r="A4" s="28" t="s">
        <v>107</v>
      </c>
      <c r="B4">
        <v>3117</v>
      </c>
      <c r="C4" s="19">
        <v>938</v>
      </c>
      <c r="D4" s="19">
        <v>236</v>
      </c>
      <c r="E4" s="20">
        <v>188</v>
      </c>
      <c r="F4" s="20">
        <v>178</v>
      </c>
      <c r="G4" s="20">
        <v>101</v>
      </c>
      <c r="H4" s="20">
        <v>352</v>
      </c>
      <c r="I4" s="20">
        <v>112</v>
      </c>
      <c r="J4" s="20">
        <v>172</v>
      </c>
      <c r="K4" s="20">
        <v>249</v>
      </c>
      <c r="L4" s="20">
        <v>160</v>
      </c>
      <c r="M4" s="20">
        <v>273</v>
      </c>
      <c r="N4" s="20">
        <v>85</v>
      </c>
      <c r="O4" s="20">
        <v>171</v>
      </c>
      <c r="P4" s="20">
        <v>108</v>
      </c>
      <c r="Q4" s="20">
        <v>97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20"/>
      <c r="D6" s="19"/>
      <c r="E6" s="20">
        <v>3</v>
      </c>
      <c r="F6" s="19"/>
      <c r="G6" s="20"/>
      <c r="H6" s="19"/>
      <c r="I6" s="19"/>
      <c r="J6" s="19">
        <v>1</v>
      </c>
      <c r="K6" s="19"/>
      <c r="L6" s="19"/>
      <c r="M6" s="19"/>
      <c r="N6" s="20"/>
      <c r="O6" s="19">
        <v>3</v>
      </c>
      <c r="P6" s="19"/>
      <c r="Q6" s="19"/>
    </row>
    <row r="7" spans="1:17" x14ac:dyDescent="0.35">
      <c r="A7" s="16" t="s">
        <v>111</v>
      </c>
      <c r="B7" s="20">
        <v>2</v>
      </c>
      <c r="C7" s="20">
        <v>170</v>
      </c>
      <c r="D7" s="19">
        <v>1</v>
      </c>
      <c r="E7" s="20">
        <v>1</v>
      </c>
      <c r="F7" s="20">
        <v>3</v>
      </c>
      <c r="G7" s="20"/>
      <c r="H7" s="20"/>
      <c r="I7" s="20"/>
      <c r="J7" s="20"/>
      <c r="K7" s="20">
        <v>1</v>
      </c>
      <c r="L7" s="19"/>
      <c r="M7" s="19"/>
      <c r="N7" s="20">
        <v>11</v>
      </c>
      <c r="O7" s="20">
        <v>2</v>
      </c>
      <c r="P7" s="20">
        <v>17</v>
      </c>
      <c r="Q7" s="19"/>
    </row>
    <row r="8" spans="1:17" x14ac:dyDescent="0.35">
      <c r="A8" s="32" t="s">
        <v>113</v>
      </c>
      <c r="B8" s="20">
        <v>16378</v>
      </c>
      <c r="C8" s="20">
        <v>5123</v>
      </c>
      <c r="D8" s="20">
        <v>734</v>
      </c>
      <c r="E8" s="20">
        <v>676</v>
      </c>
      <c r="F8" s="20">
        <v>652</v>
      </c>
      <c r="G8" s="20">
        <v>353</v>
      </c>
      <c r="H8" s="20">
        <v>1292</v>
      </c>
      <c r="I8" s="20">
        <v>343</v>
      </c>
      <c r="J8" s="20">
        <v>553</v>
      </c>
      <c r="K8" s="20">
        <v>853</v>
      </c>
      <c r="L8" s="20">
        <v>573</v>
      </c>
      <c r="M8" s="20">
        <v>1003</v>
      </c>
      <c r="N8" s="20">
        <v>225</v>
      </c>
      <c r="O8" s="20">
        <v>605</v>
      </c>
      <c r="P8" s="20">
        <v>394</v>
      </c>
      <c r="Q8" s="20">
        <v>400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999</v>
      </c>
      <c r="C10" t="s">
        <v>423</v>
      </c>
      <c r="D10" t="s">
        <v>693</v>
      </c>
      <c r="E10" t="s">
        <v>720</v>
      </c>
      <c r="F10" t="s">
        <v>668</v>
      </c>
      <c r="G10" t="s">
        <v>769</v>
      </c>
      <c r="H10" t="s">
        <v>1051</v>
      </c>
      <c r="I10" t="s">
        <v>796</v>
      </c>
      <c r="J10" t="s">
        <v>171</v>
      </c>
      <c r="K10" t="s">
        <v>171</v>
      </c>
      <c r="L10" t="s">
        <v>977</v>
      </c>
      <c r="M10" t="s">
        <v>231</v>
      </c>
      <c r="N10" t="s">
        <v>171</v>
      </c>
      <c r="O10" t="s">
        <v>794</v>
      </c>
      <c r="P10" t="s">
        <v>901</v>
      </c>
      <c r="Q10" t="s">
        <v>286</v>
      </c>
    </row>
    <row r="11" spans="1:17" x14ac:dyDescent="0.35">
      <c r="A11" t="s">
        <v>3</v>
      </c>
      <c r="B11" t="s">
        <v>658</v>
      </c>
      <c r="C11" t="s">
        <v>949</v>
      </c>
      <c r="D11" t="s">
        <v>171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659</v>
      </c>
      <c r="C12" t="s">
        <v>550</v>
      </c>
      <c r="D12" t="s">
        <v>438</v>
      </c>
      <c r="E12" t="s">
        <v>171</v>
      </c>
      <c r="F12" t="s">
        <v>171</v>
      </c>
      <c r="G12" t="s">
        <v>184</v>
      </c>
      <c r="H12" t="s">
        <v>438</v>
      </c>
      <c r="I12" t="s">
        <v>211</v>
      </c>
      <c r="J12" t="s">
        <v>171</v>
      </c>
      <c r="K12" t="s">
        <v>171</v>
      </c>
      <c r="L12" t="s">
        <v>171</v>
      </c>
      <c r="M12" t="s">
        <v>171</v>
      </c>
      <c r="N12" t="s">
        <v>171</v>
      </c>
      <c r="O12" t="s">
        <v>219</v>
      </c>
      <c r="P12" t="s">
        <v>182</v>
      </c>
      <c r="Q12" t="s">
        <v>172</v>
      </c>
    </row>
    <row r="13" spans="1:17" x14ac:dyDescent="0.35">
      <c r="A13" t="s">
        <v>5</v>
      </c>
      <c r="B13" t="s">
        <v>175</v>
      </c>
      <c r="C13" t="s">
        <v>242</v>
      </c>
      <c r="D13" t="s">
        <v>171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 t="s">
        <v>171</v>
      </c>
    </row>
    <row r="14" spans="1:17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182</v>
      </c>
      <c r="C15" t="s">
        <v>171</v>
      </c>
      <c r="D15" t="s">
        <v>171</v>
      </c>
      <c r="E15" t="s">
        <v>171</v>
      </c>
      <c r="F15" t="s">
        <v>171</v>
      </c>
      <c r="G15" t="s">
        <v>171</v>
      </c>
      <c r="H15" t="s">
        <v>171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171</v>
      </c>
      <c r="C16" t="s">
        <v>171</v>
      </c>
      <c r="D16" t="s">
        <v>171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851</v>
      </c>
      <c r="C17" t="s">
        <v>950</v>
      </c>
      <c r="D17" t="s">
        <v>694</v>
      </c>
      <c r="E17" t="s">
        <v>721</v>
      </c>
      <c r="F17" t="s">
        <v>744</v>
      </c>
      <c r="G17" t="s">
        <v>769</v>
      </c>
      <c r="H17" t="s">
        <v>1052</v>
      </c>
      <c r="I17" t="s">
        <v>216</v>
      </c>
      <c r="J17" t="s">
        <v>1087</v>
      </c>
      <c r="K17" t="s">
        <v>745</v>
      </c>
      <c r="L17" t="s">
        <v>337</v>
      </c>
      <c r="M17" t="s">
        <v>835</v>
      </c>
      <c r="N17" t="s">
        <v>550</v>
      </c>
      <c r="O17" t="s">
        <v>878</v>
      </c>
      <c r="P17" t="s">
        <v>803</v>
      </c>
      <c r="Q17" t="s">
        <v>925</v>
      </c>
    </row>
    <row r="18" spans="1:17" x14ac:dyDescent="0.35">
      <c r="A18" t="s">
        <v>10</v>
      </c>
      <c r="B18" t="s">
        <v>1000</v>
      </c>
      <c r="C18" t="s">
        <v>681</v>
      </c>
      <c r="D18" t="s">
        <v>219</v>
      </c>
      <c r="E18" t="s">
        <v>171</v>
      </c>
      <c r="F18" t="s">
        <v>171</v>
      </c>
      <c r="G18" t="s">
        <v>171</v>
      </c>
      <c r="H18" t="s">
        <v>438</v>
      </c>
      <c r="I18" t="s">
        <v>171</v>
      </c>
      <c r="J18" t="s">
        <v>171</v>
      </c>
      <c r="K18" t="s">
        <v>171</v>
      </c>
      <c r="L18" t="s">
        <v>182</v>
      </c>
      <c r="M18" t="s">
        <v>171</v>
      </c>
      <c r="N18" t="s">
        <v>171</v>
      </c>
      <c r="O18" t="s">
        <v>879</v>
      </c>
      <c r="P18" t="s">
        <v>171</v>
      </c>
      <c r="Q18" t="s">
        <v>171</v>
      </c>
    </row>
    <row r="19" spans="1:17" x14ac:dyDescent="0.35">
      <c r="A19" t="s">
        <v>11</v>
      </c>
      <c r="B19" t="s">
        <v>660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953</v>
      </c>
      <c r="C20" t="s">
        <v>951</v>
      </c>
      <c r="D20" t="s">
        <v>171</v>
      </c>
      <c r="E20" t="s">
        <v>171</v>
      </c>
      <c r="F20" t="s">
        <v>171</v>
      </c>
      <c r="G20" t="s">
        <v>171</v>
      </c>
      <c r="H20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171</v>
      </c>
      <c r="Q20" t="s">
        <v>171</v>
      </c>
    </row>
    <row r="21" spans="1:17" x14ac:dyDescent="0.35">
      <c r="A21" t="s">
        <v>13</v>
      </c>
      <c r="B21" t="s">
        <v>382</v>
      </c>
      <c r="C21" t="s">
        <v>682</v>
      </c>
      <c r="D21" t="s">
        <v>171</v>
      </c>
      <c r="E21" t="s">
        <v>219</v>
      </c>
      <c r="F21" t="s">
        <v>171</v>
      </c>
      <c r="G21" t="s">
        <v>171</v>
      </c>
      <c r="H21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661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1001</v>
      </c>
      <c r="C23" t="s">
        <v>952</v>
      </c>
      <c r="D23" t="s">
        <v>695</v>
      </c>
      <c r="E23" t="s">
        <v>722</v>
      </c>
      <c r="F23" t="s">
        <v>745</v>
      </c>
      <c r="G23" t="s">
        <v>770</v>
      </c>
      <c r="H23" t="s">
        <v>1053</v>
      </c>
      <c r="I23" t="s">
        <v>382</v>
      </c>
      <c r="J23" t="s">
        <v>1088</v>
      </c>
      <c r="K23" t="s">
        <v>1073</v>
      </c>
      <c r="L23" t="s">
        <v>978</v>
      </c>
      <c r="M23" t="s">
        <v>836</v>
      </c>
      <c r="N23" t="s">
        <v>664</v>
      </c>
      <c r="O23" t="s">
        <v>464</v>
      </c>
      <c r="P23" t="s">
        <v>902</v>
      </c>
      <c r="Q23" t="s">
        <v>926</v>
      </c>
    </row>
    <row r="24" spans="1:17" x14ac:dyDescent="0.35">
      <c r="A24" t="s">
        <v>16</v>
      </c>
      <c r="B24" t="s">
        <v>713</v>
      </c>
      <c r="C24" t="s">
        <v>529</v>
      </c>
      <c r="D24" t="s">
        <v>362</v>
      </c>
      <c r="E24" t="s">
        <v>723</v>
      </c>
      <c r="F24" t="s">
        <v>746</v>
      </c>
      <c r="G24" t="s">
        <v>769</v>
      </c>
      <c r="H24" t="s">
        <v>914</v>
      </c>
      <c r="I24" t="s">
        <v>797</v>
      </c>
      <c r="J24" t="s">
        <v>1089</v>
      </c>
      <c r="K24" t="s">
        <v>1074</v>
      </c>
      <c r="L24" t="s">
        <v>979</v>
      </c>
      <c r="M24" t="s">
        <v>228</v>
      </c>
      <c r="N24" t="s">
        <v>314</v>
      </c>
      <c r="O24" t="s">
        <v>880</v>
      </c>
      <c r="P24" t="s">
        <v>903</v>
      </c>
      <c r="Q24" t="s">
        <v>927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662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663</v>
      </c>
      <c r="C29" t="s">
        <v>171</v>
      </c>
      <c r="D29" t="s">
        <v>171</v>
      </c>
      <c r="E29" t="s">
        <v>171</v>
      </c>
      <c r="F29" t="s">
        <v>171</v>
      </c>
      <c r="G29" t="s">
        <v>171</v>
      </c>
      <c r="H29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664</v>
      </c>
      <c r="C30" t="s">
        <v>171</v>
      </c>
      <c r="D30" t="s">
        <v>171</v>
      </c>
      <c r="E30" t="s">
        <v>171</v>
      </c>
      <c r="F30" t="s">
        <v>171</v>
      </c>
      <c r="G30" t="s">
        <v>171</v>
      </c>
      <c r="H30" t="s">
        <v>171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665</v>
      </c>
      <c r="C31" t="s">
        <v>953</v>
      </c>
      <c r="D31" t="s">
        <v>171</v>
      </c>
      <c r="E31" t="s">
        <v>171</v>
      </c>
      <c r="F31" t="s">
        <v>171</v>
      </c>
      <c r="G31" t="s">
        <v>171</v>
      </c>
      <c r="H31" t="s">
        <v>171</v>
      </c>
      <c r="I31" t="s">
        <v>171</v>
      </c>
      <c r="J31" t="s">
        <v>171</v>
      </c>
      <c r="K31" t="s">
        <v>171</v>
      </c>
      <c r="L31" t="s">
        <v>980</v>
      </c>
      <c r="M31" t="s">
        <v>171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1002</v>
      </c>
      <c r="C32" t="s">
        <v>954</v>
      </c>
      <c r="D32" t="s">
        <v>382</v>
      </c>
      <c r="E32" t="s">
        <v>171</v>
      </c>
      <c r="F32" t="s">
        <v>171</v>
      </c>
      <c r="G32" t="s">
        <v>171</v>
      </c>
      <c r="H32" t="s">
        <v>278</v>
      </c>
      <c r="I32" t="s">
        <v>171</v>
      </c>
      <c r="J32" t="s">
        <v>171</v>
      </c>
      <c r="K32" t="s">
        <v>171</v>
      </c>
      <c r="L32" t="s">
        <v>171</v>
      </c>
      <c r="M32" t="s">
        <v>837</v>
      </c>
      <c r="N32" t="s">
        <v>171</v>
      </c>
      <c r="O32" t="s">
        <v>171</v>
      </c>
      <c r="P32" t="s">
        <v>438</v>
      </c>
      <c r="Q32" t="s">
        <v>171</v>
      </c>
    </row>
    <row r="33" spans="1:17" x14ac:dyDescent="0.35">
      <c r="A33" t="s">
        <v>25</v>
      </c>
      <c r="B33" t="s">
        <v>666</v>
      </c>
      <c r="C33" t="s">
        <v>955</v>
      </c>
      <c r="D33" t="s">
        <v>171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171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1003</v>
      </c>
      <c r="C36" t="s">
        <v>956</v>
      </c>
      <c r="D36" t="s">
        <v>696</v>
      </c>
      <c r="E36" t="s">
        <v>724</v>
      </c>
      <c r="F36" t="s">
        <v>747</v>
      </c>
      <c r="G36" t="s">
        <v>771</v>
      </c>
      <c r="H36" t="s">
        <v>1054</v>
      </c>
      <c r="I36" t="s">
        <v>798</v>
      </c>
      <c r="J36" t="s">
        <v>1090</v>
      </c>
      <c r="K36" t="s">
        <v>1075</v>
      </c>
      <c r="L36" t="s">
        <v>981</v>
      </c>
      <c r="M36" t="s">
        <v>838</v>
      </c>
      <c r="N36" t="s">
        <v>732</v>
      </c>
      <c r="O36" t="s">
        <v>881</v>
      </c>
      <c r="P36" t="s">
        <v>904</v>
      </c>
      <c r="Q36" t="s">
        <v>928</v>
      </c>
    </row>
    <row r="37" spans="1:17" x14ac:dyDescent="0.35">
      <c r="A37" s="1" t="s">
        <v>29</v>
      </c>
      <c r="B37" t="s">
        <v>1004</v>
      </c>
      <c r="C37" t="s">
        <v>957</v>
      </c>
      <c r="D37" t="s">
        <v>697</v>
      </c>
      <c r="E37" t="s">
        <v>725</v>
      </c>
      <c r="F37" t="s">
        <v>748</v>
      </c>
      <c r="G37" t="s">
        <v>772</v>
      </c>
      <c r="H37" t="s">
        <v>1055</v>
      </c>
      <c r="I37" t="s">
        <v>799</v>
      </c>
      <c r="J37" t="s">
        <v>1091</v>
      </c>
      <c r="K37" t="s">
        <v>1076</v>
      </c>
      <c r="L37" t="s">
        <v>982</v>
      </c>
      <c r="M37" t="s">
        <v>839</v>
      </c>
      <c r="N37" t="s">
        <v>860</v>
      </c>
      <c r="O37" t="s">
        <v>882</v>
      </c>
      <c r="P37" t="s">
        <v>905</v>
      </c>
      <c r="Q37" t="s">
        <v>929</v>
      </c>
    </row>
    <row r="38" spans="1:17" x14ac:dyDescent="0.35">
      <c r="A38" t="s">
        <v>30</v>
      </c>
      <c r="B38" t="s">
        <v>1005</v>
      </c>
      <c r="C38" t="s">
        <v>958</v>
      </c>
      <c r="D38" t="s">
        <v>698</v>
      </c>
      <c r="E38" t="s">
        <v>726</v>
      </c>
      <c r="F38" t="s">
        <v>749</v>
      </c>
      <c r="G38" t="s">
        <v>773</v>
      </c>
      <c r="H38" t="s">
        <v>789</v>
      </c>
      <c r="I38" t="s">
        <v>382</v>
      </c>
      <c r="J38" t="s">
        <v>1092</v>
      </c>
      <c r="K38" t="s">
        <v>574</v>
      </c>
      <c r="L38" t="s">
        <v>983</v>
      </c>
      <c r="M38" t="s">
        <v>840</v>
      </c>
      <c r="N38" t="s">
        <v>861</v>
      </c>
      <c r="O38" t="s">
        <v>883</v>
      </c>
      <c r="P38" t="s">
        <v>906</v>
      </c>
      <c r="Q38" t="s">
        <v>930</v>
      </c>
    </row>
    <row r="39" spans="1:17" x14ac:dyDescent="0.35">
      <c r="A39" t="s">
        <v>31</v>
      </c>
      <c r="B39" t="s">
        <v>1006</v>
      </c>
      <c r="C39" t="s">
        <v>959</v>
      </c>
      <c r="D39" t="s">
        <v>699</v>
      </c>
      <c r="E39" t="s">
        <v>477</v>
      </c>
      <c r="F39" t="s">
        <v>589</v>
      </c>
      <c r="G39" t="s">
        <v>242</v>
      </c>
      <c r="H39" t="s">
        <v>407</v>
      </c>
      <c r="I39" t="s">
        <v>171</v>
      </c>
      <c r="J39" t="s">
        <v>171</v>
      </c>
      <c r="K39" t="s">
        <v>171</v>
      </c>
      <c r="L39" t="s">
        <v>984</v>
      </c>
      <c r="M39" t="s">
        <v>841</v>
      </c>
      <c r="N39" t="s">
        <v>171</v>
      </c>
      <c r="O39" t="s">
        <v>550</v>
      </c>
      <c r="P39" t="s">
        <v>171</v>
      </c>
      <c r="Q39" t="s">
        <v>171</v>
      </c>
    </row>
    <row r="40" spans="1:17" x14ac:dyDescent="0.35">
      <c r="A40" s="1" t="s">
        <v>32</v>
      </c>
      <c r="B40" t="s">
        <v>1007</v>
      </c>
      <c r="C40" t="s">
        <v>960</v>
      </c>
      <c r="D40" t="s">
        <v>700</v>
      </c>
      <c r="E40" t="s">
        <v>727</v>
      </c>
      <c r="F40" t="s">
        <v>750</v>
      </c>
      <c r="G40" t="s">
        <v>774</v>
      </c>
      <c r="H40" t="s">
        <v>1056</v>
      </c>
      <c r="I40" t="s">
        <v>800</v>
      </c>
      <c r="J40" t="s">
        <v>1093</v>
      </c>
      <c r="K40" t="s">
        <v>1077</v>
      </c>
      <c r="L40" t="s">
        <v>985</v>
      </c>
      <c r="M40" t="s">
        <v>842</v>
      </c>
      <c r="N40" t="s">
        <v>862</v>
      </c>
      <c r="O40" t="s">
        <v>884</v>
      </c>
      <c r="P40" t="s">
        <v>907</v>
      </c>
      <c r="Q40" t="s">
        <v>931</v>
      </c>
    </row>
    <row r="41" spans="1:17" x14ac:dyDescent="0.35">
      <c r="A41" s="1" t="s">
        <v>33</v>
      </c>
      <c r="B41" t="s">
        <v>430</v>
      </c>
      <c r="C41" t="s">
        <v>268</v>
      </c>
      <c r="D41" t="s">
        <v>364</v>
      </c>
      <c r="E41" t="s">
        <v>280</v>
      </c>
      <c r="F41" t="s">
        <v>364</v>
      </c>
      <c r="G41" t="s">
        <v>171</v>
      </c>
      <c r="H41" t="s">
        <v>237</v>
      </c>
      <c r="I41" t="s">
        <v>364</v>
      </c>
      <c r="J41" t="s">
        <v>364</v>
      </c>
      <c r="K41" t="s">
        <v>280</v>
      </c>
      <c r="L41" t="s">
        <v>237</v>
      </c>
      <c r="M41" t="s">
        <v>364</v>
      </c>
      <c r="N41" t="s">
        <v>237</v>
      </c>
      <c r="O41" t="s">
        <v>280</v>
      </c>
      <c r="P41" t="s">
        <v>484</v>
      </c>
      <c r="Q41" t="s">
        <v>237</v>
      </c>
    </row>
    <row r="42" spans="1:17" x14ac:dyDescent="0.35">
      <c r="A42" s="1" t="s">
        <v>34</v>
      </c>
      <c r="B42" t="s">
        <v>281</v>
      </c>
      <c r="C42" t="s">
        <v>684</v>
      </c>
      <c r="D42" t="s">
        <v>525</v>
      </c>
      <c r="E42" t="s">
        <v>385</v>
      </c>
      <c r="F42" t="s">
        <v>248</v>
      </c>
      <c r="G42" t="s">
        <v>495</v>
      </c>
      <c r="H42" t="s">
        <v>1057</v>
      </c>
      <c r="I42" t="s">
        <v>801</v>
      </c>
      <c r="J42" t="s">
        <v>1094</v>
      </c>
      <c r="K42" t="s">
        <v>820</v>
      </c>
      <c r="L42" t="s">
        <v>384</v>
      </c>
      <c r="M42" t="s">
        <v>820</v>
      </c>
      <c r="N42" t="s">
        <v>640</v>
      </c>
      <c r="O42" t="s">
        <v>684</v>
      </c>
      <c r="P42" t="s">
        <v>339</v>
      </c>
      <c r="Q42" t="s">
        <v>932</v>
      </c>
    </row>
    <row r="43" spans="1:17" x14ac:dyDescent="0.35">
      <c r="A43" t="s">
        <v>35</v>
      </c>
      <c r="B43" t="s">
        <v>667</v>
      </c>
      <c r="C43" t="s">
        <v>311</v>
      </c>
      <c r="D43" t="s">
        <v>701</v>
      </c>
      <c r="E43" t="s">
        <v>434</v>
      </c>
      <c r="F43" t="s">
        <v>249</v>
      </c>
      <c r="G43" t="s">
        <v>365</v>
      </c>
      <c r="H43" t="s">
        <v>248</v>
      </c>
      <c r="I43" t="s">
        <v>802</v>
      </c>
      <c r="J43" t="s">
        <v>385</v>
      </c>
      <c r="K43" t="s">
        <v>339</v>
      </c>
      <c r="L43" t="s">
        <v>248</v>
      </c>
      <c r="M43" t="s">
        <v>311</v>
      </c>
      <c r="N43" t="s">
        <v>340</v>
      </c>
      <c r="O43" t="s">
        <v>443</v>
      </c>
      <c r="P43" t="s">
        <v>720</v>
      </c>
      <c r="Q43" t="s">
        <v>340</v>
      </c>
    </row>
    <row r="44" spans="1:17" x14ac:dyDescent="0.35">
      <c r="A44" t="s">
        <v>36</v>
      </c>
      <c r="B44" t="s">
        <v>1008</v>
      </c>
      <c r="C44" t="s">
        <v>961</v>
      </c>
      <c r="D44" t="s">
        <v>702</v>
      </c>
      <c r="E44" t="s">
        <v>293</v>
      </c>
      <c r="F44" t="s">
        <v>751</v>
      </c>
      <c r="G44" t="s">
        <v>518</v>
      </c>
      <c r="H44" t="s">
        <v>1058</v>
      </c>
      <c r="I44" t="s">
        <v>803</v>
      </c>
      <c r="J44" t="s">
        <v>851</v>
      </c>
      <c r="K44" t="s">
        <v>821</v>
      </c>
      <c r="L44" t="s">
        <v>263</v>
      </c>
      <c r="M44" t="s">
        <v>497</v>
      </c>
      <c r="N44" t="s">
        <v>788</v>
      </c>
      <c r="O44" t="s">
        <v>885</v>
      </c>
      <c r="P44" t="s">
        <v>803</v>
      </c>
      <c r="Q44" t="s">
        <v>363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1009</v>
      </c>
      <c r="C46" t="s">
        <v>962</v>
      </c>
      <c r="D46" t="s">
        <v>703</v>
      </c>
      <c r="E46" t="s">
        <v>728</v>
      </c>
      <c r="F46" t="s">
        <v>752</v>
      </c>
      <c r="G46" t="s">
        <v>775</v>
      </c>
      <c r="H46" t="s">
        <v>1059</v>
      </c>
      <c r="I46" t="s">
        <v>804</v>
      </c>
      <c r="J46" t="s">
        <v>1095</v>
      </c>
      <c r="K46" t="s">
        <v>1078</v>
      </c>
      <c r="L46" t="s">
        <v>986</v>
      </c>
      <c r="M46" t="s">
        <v>843</v>
      </c>
      <c r="N46" t="s">
        <v>863</v>
      </c>
      <c r="O46" t="s">
        <v>184</v>
      </c>
      <c r="P46" t="s">
        <v>908</v>
      </c>
      <c r="Q46" t="s">
        <v>933</v>
      </c>
    </row>
    <row r="47" spans="1:17" x14ac:dyDescent="0.35">
      <c r="A47" s="1" t="s">
        <v>39</v>
      </c>
      <c r="B47" t="s">
        <v>1010</v>
      </c>
      <c r="C47" t="s">
        <v>963</v>
      </c>
      <c r="D47" t="s">
        <v>704</v>
      </c>
      <c r="E47" t="s">
        <v>729</v>
      </c>
      <c r="F47" t="s">
        <v>753</v>
      </c>
      <c r="G47" t="s">
        <v>776</v>
      </c>
      <c r="H47" t="s">
        <v>1060</v>
      </c>
      <c r="I47" t="s">
        <v>805</v>
      </c>
      <c r="J47" t="s">
        <v>1096</v>
      </c>
      <c r="K47" t="s">
        <v>1079</v>
      </c>
      <c r="L47" t="s">
        <v>950</v>
      </c>
      <c r="M47" t="s">
        <v>844</v>
      </c>
      <c r="N47" t="s">
        <v>553</v>
      </c>
      <c r="O47" t="s">
        <v>205</v>
      </c>
      <c r="P47" t="s">
        <v>909</v>
      </c>
      <c r="Q47" t="s">
        <v>934</v>
      </c>
    </row>
    <row r="48" spans="1:17" x14ac:dyDescent="0.35">
      <c r="A48" t="s">
        <v>40</v>
      </c>
      <c r="B48" t="s">
        <v>754</v>
      </c>
      <c r="C48" t="s">
        <v>964</v>
      </c>
      <c r="D48" t="s">
        <v>375</v>
      </c>
      <c r="E48" t="s">
        <v>529</v>
      </c>
      <c r="F48" t="s">
        <v>754</v>
      </c>
      <c r="G48" t="s">
        <v>668</v>
      </c>
      <c r="H48" t="s">
        <v>987</v>
      </c>
      <c r="I48" t="s">
        <v>529</v>
      </c>
      <c r="J48" t="s">
        <v>683</v>
      </c>
      <c r="K48" t="s">
        <v>286</v>
      </c>
      <c r="L48" t="s">
        <v>987</v>
      </c>
      <c r="M48" t="s">
        <v>683</v>
      </c>
      <c r="N48" t="s">
        <v>864</v>
      </c>
      <c r="O48" t="s">
        <v>554</v>
      </c>
      <c r="P48" t="s">
        <v>554</v>
      </c>
      <c r="Q48" t="s">
        <v>314</v>
      </c>
    </row>
    <row r="49" spans="1:17" x14ac:dyDescent="0.35">
      <c r="A49" t="s">
        <v>41</v>
      </c>
      <c r="B49" t="s">
        <v>1011</v>
      </c>
      <c r="C49" t="s">
        <v>965</v>
      </c>
      <c r="D49" t="s">
        <v>705</v>
      </c>
      <c r="E49" t="s">
        <v>730</v>
      </c>
      <c r="F49" t="s">
        <v>755</v>
      </c>
      <c r="G49" t="s">
        <v>777</v>
      </c>
      <c r="H49" t="s">
        <v>1061</v>
      </c>
      <c r="I49" t="s">
        <v>806</v>
      </c>
      <c r="J49" t="s">
        <v>1097</v>
      </c>
      <c r="K49" t="s">
        <v>1080</v>
      </c>
      <c r="L49" t="s">
        <v>988</v>
      </c>
      <c r="M49" t="s">
        <v>845</v>
      </c>
      <c r="N49" t="s">
        <v>865</v>
      </c>
      <c r="O49" t="s">
        <v>886</v>
      </c>
      <c r="P49" t="s">
        <v>910</v>
      </c>
      <c r="Q49" t="s">
        <v>935</v>
      </c>
    </row>
    <row r="50" spans="1:17" x14ac:dyDescent="0.35">
      <c r="A50" t="s">
        <v>42</v>
      </c>
      <c r="B50" t="s">
        <v>1012</v>
      </c>
      <c r="C50" t="s">
        <v>966</v>
      </c>
      <c r="D50" t="s">
        <v>202</v>
      </c>
      <c r="E50" t="s">
        <v>680</v>
      </c>
      <c r="F50" t="s">
        <v>171</v>
      </c>
      <c r="G50" t="s">
        <v>171</v>
      </c>
      <c r="H50" t="s">
        <v>263</v>
      </c>
      <c r="I50" t="s">
        <v>171</v>
      </c>
      <c r="J50" t="s">
        <v>171</v>
      </c>
      <c r="K50" t="s">
        <v>171</v>
      </c>
      <c r="L50" t="s">
        <v>171</v>
      </c>
      <c r="M50" t="s">
        <v>171</v>
      </c>
      <c r="N50" t="s">
        <v>171</v>
      </c>
      <c r="O50" t="s">
        <v>171</v>
      </c>
      <c r="P50" t="s">
        <v>171</v>
      </c>
      <c r="Q50" t="s">
        <v>171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1013</v>
      </c>
      <c r="C52" t="s">
        <v>685</v>
      </c>
      <c r="D52" t="s">
        <v>706</v>
      </c>
      <c r="E52" t="s">
        <v>731</v>
      </c>
      <c r="F52" t="s">
        <v>756</v>
      </c>
      <c r="G52" t="s">
        <v>778</v>
      </c>
      <c r="H52" t="s">
        <v>791</v>
      </c>
      <c r="I52" t="s">
        <v>807</v>
      </c>
      <c r="J52" t="s">
        <v>1098</v>
      </c>
      <c r="K52" t="s">
        <v>822</v>
      </c>
      <c r="L52" t="s">
        <v>989</v>
      </c>
      <c r="M52" t="s">
        <v>846</v>
      </c>
      <c r="N52" t="s">
        <v>866</v>
      </c>
      <c r="O52" t="s">
        <v>887</v>
      </c>
      <c r="P52" t="s">
        <v>911</v>
      </c>
      <c r="Q52" t="s">
        <v>936</v>
      </c>
    </row>
    <row r="53" spans="1:17" x14ac:dyDescent="0.35">
      <c r="A53" t="s">
        <v>45</v>
      </c>
      <c r="B53" t="s">
        <v>1014</v>
      </c>
      <c r="C53" t="s">
        <v>967</v>
      </c>
      <c r="D53" t="s">
        <v>707</v>
      </c>
      <c r="E53" t="s">
        <v>732</v>
      </c>
      <c r="F53" t="s">
        <v>757</v>
      </c>
      <c r="G53" t="s">
        <v>779</v>
      </c>
      <c r="H53" t="s">
        <v>1062</v>
      </c>
      <c r="I53" t="s">
        <v>808</v>
      </c>
      <c r="J53" t="s">
        <v>1099</v>
      </c>
      <c r="K53" t="s">
        <v>823</v>
      </c>
      <c r="L53" t="s">
        <v>830</v>
      </c>
      <c r="M53" t="s">
        <v>847</v>
      </c>
      <c r="N53" t="s">
        <v>867</v>
      </c>
      <c r="O53" t="s">
        <v>888</v>
      </c>
      <c r="P53" t="s">
        <v>912</v>
      </c>
      <c r="Q53" t="s">
        <v>937</v>
      </c>
    </row>
    <row r="54" spans="1:17" x14ac:dyDescent="0.35">
      <c r="A54" t="s">
        <v>46</v>
      </c>
      <c r="B54" t="s">
        <v>1015</v>
      </c>
      <c r="C54" t="s">
        <v>968</v>
      </c>
      <c r="D54" t="s">
        <v>708</v>
      </c>
      <c r="E54" t="s">
        <v>733</v>
      </c>
      <c r="F54" t="s">
        <v>758</v>
      </c>
      <c r="G54" t="s">
        <v>780</v>
      </c>
      <c r="H54" t="s">
        <v>1063</v>
      </c>
      <c r="I54" t="s">
        <v>809</v>
      </c>
      <c r="J54" t="s">
        <v>1100</v>
      </c>
      <c r="K54" t="s">
        <v>1081</v>
      </c>
      <c r="L54" t="s">
        <v>990</v>
      </c>
      <c r="M54" t="s">
        <v>848</v>
      </c>
      <c r="N54" t="s">
        <v>868</v>
      </c>
      <c r="O54" t="s">
        <v>889</v>
      </c>
      <c r="P54" t="s">
        <v>913</v>
      </c>
      <c r="Q54" t="s">
        <v>938</v>
      </c>
    </row>
    <row r="55" spans="1:17" x14ac:dyDescent="0.35">
      <c r="A55" t="s">
        <v>47</v>
      </c>
      <c r="B55" t="s">
        <v>1016</v>
      </c>
      <c r="C55" t="s">
        <v>969</v>
      </c>
      <c r="D55" t="s">
        <v>709</v>
      </c>
      <c r="E55" t="s">
        <v>734</v>
      </c>
      <c r="F55" t="s">
        <v>759</v>
      </c>
      <c r="G55" t="s">
        <v>781</v>
      </c>
      <c r="H55" t="s">
        <v>1064</v>
      </c>
      <c r="I55" t="s">
        <v>810</v>
      </c>
      <c r="J55" t="s">
        <v>1101</v>
      </c>
      <c r="K55" t="s">
        <v>824</v>
      </c>
      <c r="L55" t="s">
        <v>991</v>
      </c>
      <c r="M55" t="s">
        <v>849</v>
      </c>
      <c r="N55" t="s">
        <v>869</v>
      </c>
      <c r="O55" t="s">
        <v>890</v>
      </c>
      <c r="P55" t="s">
        <v>756</v>
      </c>
      <c r="Q55" t="s">
        <v>939</v>
      </c>
    </row>
    <row r="56" spans="1:17" x14ac:dyDescent="0.35">
      <c r="A56" s="2" t="s">
        <v>48</v>
      </c>
      <c r="B56" t="s">
        <v>1003</v>
      </c>
      <c r="C56" t="s">
        <v>956</v>
      </c>
      <c r="D56" t="s">
        <v>696</v>
      </c>
      <c r="E56" t="s">
        <v>724</v>
      </c>
      <c r="F56" t="s">
        <v>747</v>
      </c>
      <c r="G56" t="s">
        <v>771</v>
      </c>
      <c r="H56" t="s">
        <v>1054</v>
      </c>
      <c r="I56" t="s">
        <v>798</v>
      </c>
      <c r="J56" t="s">
        <v>1090</v>
      </c>
      <c r="K56" t="s">
        <v>1075</v>
      </c>
      <c r="L56" t="s">
        <v>981</v>
      </c>
      <c r="M56" t="s">
        <v>838</v>
      </c>
      <c r="N56" t="s">
        <v>732</v>
      </c>
      <c r="O56" t="s">
        <v>881</v>
      </c>
      <c r="P56" t="s">
        <v>904</v>
      </c>
      <c r="Q56" t="s">
        <v>928</v>
      </c>
    </row>
    <row r="57" spans="1:17" x14ac:dyDescent="0.35">
      <c r="A57" t="s">
        <v>49</v>
      </c>
      <c r="B57" t="s">
        <v>1017</v>
      </c>
      <c r="C57" t="s">
        <v>686</v>
      </c>
      <c r="D57" t="s">
        <v>710</v>
      </c>
      <c r="E57" t="s">
        <v>735</v>
      </c>
      <c r="F57" t="s">
        <v>396</v>
      </c>
      <c r="G57" t="s">
        <v>421</v>
      </c>
      <c r="H57" t="s">
        <v>792</v>
      </c>
      <c r="I57" t="s">
        <v>811</v>
      </c>
      <c r="J57" t="s">
        <v>1102</v>
      </c>
      <c r="K57" t="s">
        <v>825</v>
      </c>
      <c r="L57" t="s">
        <v>992</v>
      </c>
      <c r="M57" t="s">
        <v>850</v>
      </c>
      <c r="N57" t="s">
        <v>310</v>
      </c>
      <c r="O57" t="s">
        <v>891</v>
      </c>
      <c r="P57" t="s">
        <v>914</v>
      </c>
      <c r="Q57" t="s">
        <v>940</v>
      </c>
    </row>
    <row r="58" spans="1:17" x14ac:dyDescent="0.35">
      <c r="A58" t="s">
        <v>50</v>
      </c>
      <c r="B58" t="s">
        <v>560</v>
      </c>
      <c r="C58" t="s">
        <v>970</v>
      </c>
      <c r="D58" t="s">
        <v>711</v>
      </c>
      <c r="E58" t="s">
        <v>343</v>
      </c>
      <c r="F58" t="s">
        <v>760</v>
      </c>
      <c r="G58" t="s">
        <v>396</v>
      </c>
      <c r="H58" t="s">
        <v>1065</v>
      </c>
      <c r="I58" t="s">
        <v>812</v>
      </c>
      <c r="J58" t="s">
        <v>478</v>
      </c>
      <c r="K58" t="s">
        <v>664</v>
      </c>
      <c r="L58" t="s">
        <v>831</v>
      </c>
      <c r="M58" t="s">
        <v>588</v>
      </c>
      <c r="N58" t="s">
        <v>421</v>
      </c>
      <c r="O58" t="s">
        <v>892</v>
      </c>
      <c r="P58" t="s">
        <v>915</v>
      </c>
      <c r="Q58" t="s">
        <v>477</v>
      </c>
    </row>
    <row r="59" spans="1:17" x14ac:dyDescent="0.35">
      <c r="A59" t="s">
        <v>51</v>
      </c>
      <c r="B59" t="s">
        <v>669</v>
      </c>
      <c r="C59" t="s">
        <v>971</v>
      </c>
      <c r="D59" t="s">
        <v>712</v>
      </c>
      <c r="E59" t="s">
        <v>343</v>
      </c>
      <c r="F59" t="s">
        <v>761</v>
      </c>
      <c r="G59" t="s">
        <v>510</v>
      </c>
      <c r="H59" t="s">
        <v>793</v>
      </c>
      <c r="I59" t="s">
        <v>736</v>
      </c>
      <c r="J59" t="s">
        <v>826</v>
      </c>
      <c r="K59" t="s">
        <v>218</v>
      </c>
      <c r="L59" t="s">
        <v>510</v>
      </c>
      <c r="M59" t="s">
        <v>851</v>
      </c>
      <c r="N59" t="s">
        <v>870</v>
      </c>
      <c r="O59" t="s">
        <v>296</v>
      </c>
      <c r="P59" t="s">
        <v>832</v>
      </c>
      <c r="Q59" t="s">
        <v>941</v>
      </c>
    </row>
    <row r="60" spans="1:17" x14ac:dyDescent="0.35">
      <c r="A60" t="s">
        <v>52</v>
      </c>
      <c r="B60" t="s">
        <v>670</v>
      </c>
      <c r="C60" t="s">
        <v>304</v>
      </c>
      <c r="D60" t="s">
        <v>713</v>
      </c>
      <c r="E60" t="s">
        <v>736</v>
      </c>
      <c r="F60" t="s">
        <v>762</v>
      </c>
      <c r="G60" t="s">
        <v>477</v>
      </c>
      <c r="H60" t="s">
        <v>396</v>
      </c>
      <c r="I60" t="s">
        <v>340</v>
      </c>
      <c r="J60" t="s">
        <v>964</v>
      </c>
      <c r="K60" t="s">
        <v>826</v>
      </c>
      <c r="L60" t="s">
        <v>507</v>
      </c>
      <c r="M60" t="s">
        <v>852</v>
      </c>
      <c r="N60" t="s">
        <v>589</v>
      </c>
      <c r="O60" t="s">
        <v>893</v>
      </c>
      <c r="P60" t="s">
        <v>916</v>
      </c>
      <c r="Q60" t="s">
        <v>812</v>
      </c>
    </row>
    <row r="61" spans="1:17" x14ac:dyDescent="0.35">
      <c r="A61" s="1" t="s">
        <v>53</v>
      </c>
      <c r="B61" t="s">
        <v>598</v>
      </c>
      <c r="C61" t="s">
        <v>687</v>
      </c>
      <c r="D61" t="s">
        <v>535</v>
      </c>
      <c r="E61" t="s">
        <v>737</v>
      </c>
      <c r="F61" t="s">
        <v>488</v>
      </c>
      <c r="G61" t="s">
        <v>322</v>
      </c>
      <c r="H61" t="s">
        <v>321</v>
      </c>
      <c r="I61" t="s">
        <v>813</v>
      </c>
      <c r="J61" t="s">
        <v>1103</v>
      </c>
      <c r="K61" t="s">
        <v>351</v>
      </c>
      <c r="L61" t="s">
        <v>993</v>
      </c>
      <c r="M61" t="s">
        <v>321</v>
      </c>
      <c r="N61" t="s">
        <v>871</v>
      </c>
      <c r="O61" t="s">
        <v>894</v>
      </c>
      <c r="P61" t="s">
        <v>833</v>
      </c>
      <c r="Q61" t="s">
        <v>942</v>
      </c>
    </row>
    <row r="62" spans="1:17" x14ac:dyDescent="0.35">
      <c r="A62" t="s">
        <v>54</v>
      </c>
      <c r="B62" t="s">
        <v>1018</v>
      </c>
      <c r="C62" t="s">
        <v>688</v>
      </c>
      <c r="D62" t="s">
        <v>714</v>
      </c>
      <c r="E62" t="s">
        <v>738</v>
      </c>
      <c r="F62" t="s">
        <v>763</v>
      </c>
      <c r="G62" t="s">
        <v>782</v>
      </c>
      <c r="H62" t="s">
        <v>795</v>
      </c>
      <c r="I62" t="s">
        <v>814</v>
      </c>
      <c r="J62" t="s">
        <v>1104</v>
      </c>
      <c r="K62" t="s">
        <v>827</v>
      </c>
      <c r="L62" t="s">
        <v>994</v>
      </c>
      <c r="M62" t="s">
        <v>853</v>
      </c>
      <c r="N62" t="s">
        <v>872</v>
      </c>
      <c r="O62" t="s">
        <v>895</v>
      </c>
      <c r="P62" t="s">
        <v>917</v>
      </c>
      <c r="Q62" t="s">
        <v>943</v>
      </c>
    </row>
    <row r="63" spans="1:17" x14ac:dyDescent="0.35">
      <c r="A63" t="s">
        <v>55</v>
      </c>
      <c r="B63" t="s">
        <v>1019</v>
      </c>
      <c r="C63" t="s">
        <v>972</v>
      </c>
      <c r="D63" t="s">
        <v>715</v>
      </c>
      <c r="E63" t="s">
        <v>739</v>
      </c>
      <c r="F63" t="s">
        <v>764</v>
      </c>
      <c r="G63" t="s">
        <v>783</v>
      </c>
      <c r="H63" t="s">
        <v>1066</v>
      </c>
      <c r="I63" t="s">
        <v>815</v>
      </c>
      <c r="J63" t="s">
        <v>1105</v>
      </c>
      <c r="K63" t="s">
        <v>828</v>
      </c>
      <c r="L63" t="s">
        <v>834</v>
      </c>
      <c r="M63" t="s">
        <v>854</v>
      </c>
      <c r="N63" t="s">
        <v>873</v>
      </c>
      <c r="O63" t="s">
        <v>896</v>
      </c>
      <c r="P63" t="s">
        <v>918</v>
      </c>
      <c r="Q63" t="s">
        <v>944</v>
      </c>
    </row>
    <row r="64" spans="1:17" x14ac:dyDescent="0.35">
      <c r="A64" t="s">
        <v>56</v>
      </c>
      <c r="B64" t="s">
        <v>1020</v>
      </c>
      <c r="C64" t="s">
        <v>973</v>
      </c>
      <c r="D64" t="s">
        <v>716</v>
      </c>
      <c r="E64" t="s">
        <v>740</v>
      </c>
      <c r="F64" t="s">
        <v>765</v>
      </c>
      <c r="G64" t="s">
        <v>784</v>
      </c>
      <c r="H64" t="s">
        <v>1067</v>
      </c>
      <c r="I64" t="s">
        <v>816</v>
      </c>
      <c r="J64" t="s">
        <v>1106</v>
      </c>
      <c r="K64" t="s">
        <v>1082</v>
      </c>
      <c r="L64" t="s">
        <v>995</v>
      </c>
      <c r="M64" t="s">
        <v>855</v>
      </c>
      <c r="N64" t="s">
        <v>874</v>
      </c>
      <c r="O64" t="s">
        <v>897</v>
      </c>
      <c r="P64" t="s">
        <v>919</v>
      </c>
      <c r="Q64" t="s">
        <v>945</v>
      </c>
    </row>
    <row r="65" spans="1:17" x14ac:dyDescent="0.35">
      <c r="A65" t="s">
        <v>57</v>
      </c>
      <c r="B65" t="s">
        <v>1021</v>
      </c>
      <c r="C65" t="s">
        <v>974</v>
      </c>
      <c r="D65" t="s">
        <v>717</v>
      </c>
      <c r="E65" t="s">
        <v>741</v>
      </c>
      <c r="F65" t="s">
        <v>766</v>
      </c>
      <c r="G65" t="s">
        <v>785</v>
      </c>
      <c r="H65" t="s">
        <v>1068</v>
      </c>
      <c r="I65" t="s">
        <v>817</v>
      </c>
      <c r="J65" t="s">
        <v>1107</v>
      </c>
      <c r="K65" t="s">
        <v>829</v>
      </c>
      <c r="L65" t="s">
        <v>996</v>
      </c>
      <c r="M65" t="s">
        <v>856</v>
      </c>
      <c r="N65" t="s">
        <v>875</v>
      </c>
      <c r="O65" t="s">
        <v>898</v>
      </c>
      <c r="P65" t="s">
        <v>920</v>
      </c>
      <c r="Q65" t="s">
        <v>946</v>
      </c>
    </row>
    <row r="66" spans="1:17" x14ac:dyDescent="0.35">
      <c r="A66" t="s">
        <v>58</v>
      </c>
      <c r="B66" t="s">
        <v>1007</v>
      </c>
      <c r="C66" t="s">
        <v>960</v>
      </c>
      <c r="D66" t="s">
        <v>700</v>
      </c>
      <c r="E66" t="s">
        <v>727</v>
      </c>
      <c r="F66" t="s">
        <v>750</v>
      </c>
      <c r="G66" t="s">
        <v>774</v>
      </c>
      <c r="H66" t="s">
        <v>1056</v>
      </c>
      <c r="I66" t="s">
        <v>800</v>
      </c>
      <c r="J66" t="s">
        <v>1093</v>
      </c>
      <c r="K66" t="s">
        <v>1077</v>
      </c>
      <c r="L66" t="s">
        <v>985</v>
      </c>
      <c r="M66" t="s">
        <v>842</v>
      </c>
      <c r="N66" t="s">
        <v>862</v>
      </c>
      <c r="O66" t="s">
        <v>884</v>
      </c>
      <c r="P66" t="s">
        <v>907</v>
      </c>
      <c r="Q66" t="s">
        <v>931</v>
      </c>
    </row>
    <row r="67" spans="1:17" x14ac:dyDescent="0.35">
      <c r="A67" t="s">
        <v>59</v>
      </c>
      <c r="B67" t="s">
        <v>671</v>
      </c>
      <c r="C67" t="s">
        <v>211</v>
      </c>
      <c r="D67" t="s">
        <v>171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672</v>
      </c>
      <c r="C68" t="s">
        <v>689</v>
      </c>
      <c r="D68" t="s">
        <v>171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673</v>
      </c>
      <c r="C69" t="s">
        <v>690</v>
      </c>
      <c r="D69" t="s">
        <v>171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674</v>
      </c>
      <c r="C70" t="s">
        <v>975</v>
      </c>
      <c r="D70" t="s">
        <v>171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675</v>
      </c>
      <c r="C71" t="s">
        <v>976</v>
      </c>
      <c r="D71" t="s">
        <v>171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676</v>
      </c>
      <c r="C72" t="s">
        <v>171</v>
      </c>
      <c r="D72" t="s">
        <v>171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382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677</v>
      </c>
      <c r="C74" t="s">
        <v>171</v>
      </c>
      <c r="D74" t="s">
        <v>171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250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171</v>
      </c>
      <c r="D76" t="s">
        <v>171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678</v>
      </c>
      <c r="C78" t="s">
        <v>171</v>
      </c>
      <c r="D78" t="s">
        <v>171</v>
      </c>
      <c r="E78" t="s">
        <v>171</v>
      </c>
      <c r="F78" t="s">
        <v>171</v>
      </c>
      <c r="G78" t="s">
        <v>171</v>
      </c>
      <c r="H78" t="s">
        <v>171</v>
      </c>
      <c r="I78" t="s">
        <v>171</v>
      </c>
      <c r="J78" t="s">
        <v>364</v>
      </c>
      <c r="K78" t="s">
        <v>484</v>
      </c>
      <c r="L78" t="s">
        <v>171</v>
      </c>
      <c r="M78" t="s">
        <v>171</v>
      </c>
      <c r="N78" t="s">
        <v>171</v>
      </c>
      <c r="O78" t="s">
        <v>171</v>
      </c>
      <c r="P78" t="s">
        <v>364</v>
      </c>
      <c r="Q78" t="s">
        <v>171</v>
      </c>
    </row>
    <row r="79" spans="1:17" x14ac:dyDescent="0.35">
      <c r="A79" s="1" t="s">
        <v>71</v>
      </c>
      <c r="B79" t="s">
        <v>1022</v>
      </c>
      <c r="C79" t="s">
        <v>236</v>
      </c>
      <c r="D79" t="s">
        <v>236</v>
      </c>
      <c r="E79" t="s">
        <v>236</v>
      </c>
      <c r="F79" t="s">
        <v>236</v>
      </c>
      <c r="G79" t="s">
        <v>236</v>
      </c>
      <c r="H79" t="s">
        <v>1069</v>
      </c>
      <c r="I79" t="s">
        <v>236</v>
      </c>
      <c r="J79" t="s">
        <v>1108</v>
      </c>
      <c r="K79" t="s">
        <v>1083</v>
      </c>
      <c r="L79" t="s">
        <v>236</v>
      </c>
      <c r="M79" t="s">
        <v>236</v>
      </c>
      <c r="N79" t="s">
        <v>236</v>
      </c>
      <c r="O79" t="s">
        <v>236</v>
      </c>
      <c r="P79" t="s">
        <v>921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171</v>
      </c>
      <c r="E80" t="s">
        <v>171</v>
      </c>
      <c r="F80" t="s">
        <v>171</v>
      </c>
      <c r="G80" t="s">
        <v>171</v>
      </c>
      <c r="H80" t="s">
        <v>171</v>
      </c>
      <c r="I80" t="s">
        <v>171</v>
      </c>
      <c r="J80" t="s">
        <v>237</v>
      </c>
      <c r="K80" t="s">
        <v>171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 t="s">
        <v>171</v>
      </c>
    </row>
    <row r="81" spans="1:17" x14ac:dyDescent="0.35">
      <c r="A81" t="s">
        <v>73</v>
      </c>
      <c r="B81" t="s">
        <v>679</v>
      </c>
      <c r="C81" t="s">
        <v>236</v>
      </c>
      <c r="D81" t="s">
        <v>236</v>
      </c>
      <c r="E81" t="s">
        <v>236</v>
      </c>
      <c r="F81" t="s">
        <v>236</v>
      </c>
      <c r="G81" t="s">
        <v>236</v>
      </c>
      <c r="H81" t="s">
        <v>1069</v>
      </c>
      <c r="I81" t="s">
        <v>236</v>
      </c>
      <c r="J81" t="s">
        <v>1109</v>
      </c>
      <c r="K81" t="s">
        <v>236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484</v>
      </c>
      <c r="C82" t="s">
        <v>237</v>
      </c>
      <c r="D82" t="s">
        <v>358</v>
      </c>
      <c r="E82" t="s">
        <v>430</v>
      </c>
      <c r="F82" t="s">
        <v>358</v>
      </c>
      <c r="G82" t="s">
        <v>358</v>
      </c>
      <c r="H82" t="s">
        <v>223</v>
      </c>
      <c r="I82" t="s">
        <v>484</v>
      </c>
      <c r="J82" t="s">
        <v>1110</v>
      </c>
      <c r="K82" t="s">
        <v>358</v>
      </c>
      <c r="L82" t="s">
        <v>223</v>
      </c>
      <c r="M82" t="s">
        <v>857</v>
      </c>
      <c r="N82" t="s">
        <v>374</v>
      </c>
      <c r="O82" t="s">
        <v>230</v>
      </c>
      <c r="P82" t="s">
        <v>358</v>
      </c>
      <c r="Q82" t="s">
        <v>358</v>
      </c>
    </row>
    <row r="83" spans="1:17" x14ac:dyDescent="0.35">
      <c r="A83" s="1" t="s">
        <v>75</v>
      </c>
      <c r="B83" t="s">
        <v>1023</v>
      </c>
      <c r="C83" t="s">
        <v>691</v>
      </c>
      <c r="D83" t="s">
        <v>718</v>
      </c>
      <c r="E83" t="s">
        <v>742</v>
      </c>
      <c r="F83" t="s">
        <v>767</v>
      </c>
      <c r="G83" t="s">
        <v>786</v>
      </c>
      <c r="H83" t="s">
        <v>1070</v>
      </c>
      <c r="I83" t="s">
        <v>818</v>
      </c>
      <c r="J83" t="s">
        <v>1111</v>
      </c>
      <c r="K83" t="s">
        <v>1084</v>
      </c>
      <c r="L83" t="s">
        <v>997</v>
      </c>
      <c r="M83" t="s">
        <v>858</v>
      </c>
      <c r="N83" t="s">
        <v>876</v>
      </c>
      <c r="O83" t="s">
        <v>899</v>
      </c>
      <c r="P83" t="s">
        <v>922</v>
      </c>
      <c r="Q83" t="s">
        <v>947</v>
      </c>
    </row>
    <row r="84" spans="1:17" x14ac:dyDescent="0.35">
      <c r="A84" t="s">
        <v>76</v>
      </c>
      <c r="B84" t="s">
        <v>1024</v>
      </c>
      <c r="C84" t="s">
        <v>171</v>
      </c>
      <c r="D84" t="s">
        <v>171</v>
      </c>
      <c r="E84" t="s">
        <v>171</v>
      </c>
      <c r="F84" t="s">
        <v>171</v>
      </c>
      <c r="G84" t="s">
        <v>171</v>
      </c>
      <c r="H84" t="s">
        <v>1071</v>
      </c>
      <c r="I84" t="s">
        <v>171</v>
      </c>
      <c r="J84" t="s">
        <v>1112</v>
      </c>
      <c r="K84" t="s">
        <v>1085</v>
      </c>
      <c r="L84" t="s">
        <v>171</v>
      </c>
      <c r="M84" t="s">
        <v>171</v>
      </c>
      <c r="N84" t="s">
        <v>171</v>
      </c>
      <c r="O84" t="s">
        <v>171</v>
      </c>
      <c r="P84" t="s">
        <v>923</v>
      </c>
      <c r="Q84" t="s">
        <v>171</v>
      </c>
    </row>
    <row r="85" spans="1:17" x14ac:dyDescent="0.35">
      <c r="A85" s="1" t="s">
        <v>77</v>
      </c>
      <c r="B85" t="s">
        <v>1025</v>
      </c>
      <c r="C85" t="s">
        <v>692</v>
      </c>
      <c r="D85" t="s">
        <v>719</v>
      </c>
      <c r="E85" t="s">
        <v>743</v>
      </c>
      <c r="F85" t="s">
        <v>768</v>
      </c>
      <c r="G85" t="s">
        <v>787</v>
      </c>
      <c r="H85" t="s">
        <v>1072</v>
      </c>
      <c r="I85" t="s">
        <v>819</v>
      </c>
      <c r="J85" t="s">
        <v>1113</v>
      </c>
      <c r="K85" t="s">
        <v>1086</v>
      </c>
      <c r="L85" t="s">
        <v>998</v>
      </c>
      <c r="M85" t="s">
        <v>859</v>
      </c>
      <c r="N85" t="s">
        <v>877</v>
      </c>
      <c r="O85" t="s">
        <v>900</v>
      </c>
      <c r="P85" t="s">
        <v>924</v>
      </c>
      <c r="Q85" t="s">
        <v>948</v>
      </c>
    </row>
    <row r="86" spans="1:17" x14ac:dyDescent="0.35">
      <c r="A86" t="s">
        <v>78</v>
      </c>
      <c r="B86" t="s">
        <v>1026</v>
      </c>
      <c r="C86" t="s">
        <v>171</v>
      </c>
      <c r="D86" t="s">
        <v>171</v>
      </c>
      <c r="E86" t="s">
        <v>171</v>
      </c>
      <c r="F86" t="s">
        <v>171</v>
      </c>
      <c r="G86" t="s">
        <v>171</v>
      </c>
      <c r="H86" t="s">
        <v>358</v>
      </c>
      <c r="I86" t="s">
        <v>171</v>
      </c>
      <c r="J86" t="s">
        <v>430</v>
      </c>
      <c r="K86" t="s">
        <v>802</v>
      </c>
      <c r="L86" t="s">
        <v>171</v>
      </c>
      <c r="M86" t="s">
        <v>171</v>
      </c>
      <c r="N86" t="s">
        <v>171</v>
      </c>
      <c r="O86" t="s">
        <v>171</v>
      </c>
      <c r="P86" t="s">
        <v>344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G11" sqref="G11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8.875" bestFit="1" customWidth="1"/>
    <col min="11" max="11" width="7.875" bestFit="1" customWidth="1"/>
    <col min="12" max="12" width="6.75" customWidth="1"/>
    <col min="13" max="13" width="6.25" bestFit="1" customWidth="1"/>
    <col min="14" max="14" width="7" bestFit="1" customWidth="1"/>
    <col min="15" max="15" width="8.875" bestFit="1" customWidth="1"/>
    <col min="16" max="16" width="7" bestFit="1" customWidth="1"/>
    <col min="17" max="17" width="7.75" customWidth="1"/>
  </cols>
  <sheetData>
    <row r="1" spans="1:17" x14ac:dyDescent="0.35">
      <c r="A1" s="3" t="s">
        <v>153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2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7" x14ac:dyDescent="0.35">
      <c r="A4" s="28" t="s">
        <v>107</v>
      </c>
      <c r="B4">
        <v>3230</v>
      </c>
      <c r="C4" s="19">
        <v>910</v>
      </c>
      <c r="D4" s="19">
        <v>206</v>
      </c>
      <c r="E4" s="20">
        <v>171</v>
      </c>
      <c r="F4" s="20">
        <v>163</v>
      </c>
      <c r="G4" s="20">
        <v>96</v>
      </c>
      <c r="H4" s="20">
        <v>385</v>
      </c>
      <c r="I4" s="20">
        <v>91</v>
      </c>
      <c r="J4" s="20">
        <v>173</v>
      </c>
      <c r="K4" s="20">
        <v>238</v>
      </c>
      <c r="L4" s="20">
        <v>142</v>
      </c>
      <c r="M4" s="20">
        <v>300</v>
      </c>
      <c r="N4" s="20">
        <v>80</v>
      </c>
      <c r="O4" s="20">
        <v>158</v>
      </c>
      <c r="P4" s="20">
        <v>92</v>
      </c>
      <c r="Q4" s="20">
        <v>89</v>
      </c>
    </row>
    <row r="5" spans="1:17" x14ac:dyDescent="0.35">
      <c r="A5" s="16" t="s">
        <v>109</v>
      </c>
      <c r="B5" s="19"/>
      <c r="C5" s="19"/>
      <c r="D5" s="19">
        <v>1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20"/>
      <c r="E6" s="19">
        <v>2</v>
      </c>
      <c r="F6" s="20"/>
      <c r="G6" s="19">
        <v>1</v>
      </c>
      <c r="H6" s="20"/>
      <c r="I6" s="20"/>
      <c r="J6" s="19"/>
      <c r="K6" s="19"/>
      <c r="L6" s="19"/>
      <c r="M6" s="20"/>
      <c r="N6" s="19">
        <v>1</v>
      </c>
      <c r="O6" s="20"/>
      <c r="P6" s="19"/>
      <c r="Q6" s="20"/>
    </row>
    <row r="7" spans="1:17" x14ac:dyDescent="0.35">
      <c r="A7" s="16" t="s">
        <v>111</v>
      </c>
      <c r="B7" s="20"/>
      <c r="C7" s="20">
        <v>165</v>
      </c>
      <c r="D7" s="20">
        <v>2</v>
      </c>
      <c r="E7" s="19"/>
      <c r="F7" s="19">
        <v>2</v>
      </c>
      <c r="G7" s="20"/>
      <c r="H7" s="20"/>
      <c r="I7" s="20"/>
      <c r="J7" s="19"/>
      <c r="K7" s="20">
        <v>1</v>
      </c>
      <c r="L7" s="20"/>
      <c r="M7" s="19"/>
      <c r="N7" s="20">
        <v>11</v>
      </c>
      <c r="O7" s="20">
        <v>1</v>
      </c>
      <c r="P7" s="20">
        <v>22</v>
      </c>
      <c r="Q7" s="20">
        <v>2</v>
      </c>
    </row>
    <row r="8" spans="1:17" x14ac:dyDescent="0.35">
      <c r="A8" s="32" t="s">
        <v>113</v>
      </c>
      <c r="B8" s="20">
        <v>16897</v>
      </c>
      <c r="C8" s="20">
        <v>4629</v>
      </c>
      <c r="D8" s="20">
        <v>184</v>
      </c>
      <c r="E8" s="20">
        <v>530</v>
      </c>
      <c r="F8" s="20">
        <v>607</v>
      </c>
      <c r="G8" s="20">
        <v>360</v>
      </c>
      <c r="H8" s="20">
        <v>1173</v>
      </c>
      <c r="I8" s="20">
        <v>245</v>
      </c>
      <c r="J8" s="20">
        <v>580</v>
      </c>
      <c r="K8" s="20">
        <v>1071</v>
      </c>
      <c r="L8" s="20">
        <v>469</v>
      </c>
      <c r="M8" s="20">
        <v>1110</v>
      </c>
      <c r="N8" s="20">
        <v>181</v>
      </c>
      <c r="O8" s="20">
        <v>573</v>
      </c>
      <c r="P8" s="20">
        <v>235</v>
      </c>
      <c r="Q8" s="20">
        <v>322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1378</v>
      </c>
      <c r="C10" t="s">
        <v>1480</v>
      </c>
      <c r="D10" t="s">
        <v>305</v>
      </c>
      <c r="E10" t="s">
        <v>435</v>
      </c>
      <c r="F10" t="s">
        <v>1094</v>
      </c>
      <c r="G10" t="s">
        <v>841</v>
      </c>
      <c r="H10" t="s">
        <v>1440</v>
      </c>
      <c r="I10" t="s">
        <v>171</v>
      </c>
      <c r="J10" t="s">
        <v>1233</v>
      </c>
      <c r="K10" t="s">
        <v>684</v>
      </c>
      <c r="L10" t="s">
        <v>831</v>
      </c>
      <c r="M10" t="s">
        <v>171</v>
      </c>
      <c r="N10" t="s">
        <v>171</v>
      </c>
      <c r="O10" t="s">
        <v>442</v>
      </c>
      <c r="P10" t="s">
        <v>171</v>
      </c>
      <c r="Q10" t="s">
        <v>668</v>
      </c>
    </row>
    <row r="11" spans="1:17" x14ac:dyDescent="0.35">
      <c r="A11" t="s">
        <v>3</v>
      </c>
      <c r="B11" t="s">
        <v>1379</v>
      </c>
      <c r="C11" t="s">
        <v>1114</v>
      </c>
      <c r="D11" t="s">
        <v>171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599</v>
      </c>
      <c r="C12" t="s">
        <v>1481</v>
      </c>
      <c r="D12" t="s">
        <v>175</v>
      </c>
      <c r="E12" t="s">
        <v>219</v>
      </c>
      <c r="F12" t="s">
        <v>211</v>
      </c>
      <c r="G12" t="s">
        <v>171</v>
      </c>
      <c r="H12" t="s">
        <v>438</v>
      </c>
      <c r="I12" t="s">
        <v>171</v>
      </c>
      <c r="J12" t="s">
        <v>1234</v>
      </c>
      <c r="K12" t="s">
        <v>171</v>
      </c>
      <c r="L12" t="s">
        <v>182</v>
      </c>
      <c r="M12" t="s">
        <v>171</v>
      </c>
      <c r="N12" t="s">
        <v>171</v>
      </c>
      <c r="O12" t="s">
        <v>171</v>
      </c>
      <c r="P12" t="s">
        <v>171</v>
      </c>
      <c r="Q12" t="s">
        <v>172</v>
      </c>
    </row>
    <row r="13" spans="1:17" x14ac:dyDescent="0.35">
      <c r="A13" t="s">
        <v>5</v>
      </c>
      <c r="B13" t="s">
        <v>1380</v>
      </c>
      <c r="C13" t="s">
        <v>407</v>
      </c>
      <c r="D13" t="s">
        <v>171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 t="s">
        <v>171</v>
      </c>
    </row>
    <row r="14" spans="1:17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1381</v>
      </c>
      <c r="C15" t="s">
        <v>407</v>
      </c>
      <c r="D15" t="s">
        <v>171</v>
      </c>
      <c r="E15" t="s">
        <v>171</v>
      </c>
      <c r="F15" t="s">
        <v>171</v>
      </c>
      <c r="G15" t="s">
        <v>171</v>
      </c>
      <c r="H15" t="s">
        <v>171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171</v>
      </c>
      <c r="C16" t="s">
        <v>1030</v>
      </c>
      <c r="D16" t="s">
        <v>171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423</v>
      </c>
      <c r="C17" t="s">
        <v>1482</v>
      </c>
      <c r="D17" t="s">
        <v>753</v>
      </c>
      <c r="E17" t="s">
        <v>1188</v>
      </c>
      <c r="F17" t="s">
        <v>250</v>
      </c>
      <c r="G17" t="s">
        <v>227</v>
      </c>
      <c r="H17" t="s">
        <v>1441</v>
      </c>
      <c r="I17" t="s">
        <v>1210</v>
      </c>
      <c r="J17" t="s">
        <v>1235</v>
      </c>
      <c r="K17" t="s">
        <v>687</v>
      </c>
      <c r="L17" t="s">
        <v>1269</v>
      </c>
      <c r="M17" t="s">
        <v>396</v>
      </c>
      <c r="N17" t="s">
        <v>682</v>
      </c>
      <c r="O17" t="s">
        <v>1243</v>
      </c>
      <c r="P17" t="s">
        <v>793</v>
      </c>
      <c r="Q17" t="s">
        <v>668</v>
      </c>
    </row>
    <row r="18" spans="1:17" x14ac:dyDescent="0.35">
      <c r="A18" t="s">
        <v>10</v>
      </c>
      <c r="B18" t="s">
        <v>1382</v>
      </c>
      <c r="C18" t="s">
        <v>689</v>
      </c>
      <c r="D18" t="s">
        <v>438</v>
      </c>
      <c r="E18" t="s">
        <v>171</v>
      </c>
      <c r="F18" t="s">
        <v>171</v>
      </c>
      <c r="G18" t="s">
        <v>182</v>
      </c>
      <c r="H18" t="s">
        <v>407</v>
      </c>
      <c r="I18" t="s">
        <v>171</v>
      </c>
      <c r="J18" t="s">
        <v>182</v>
      </c>
      <c r="K18" t="s">
        <v>171</v>
      </c>
      <c r="L18" t="s">
        <v>171</v>
      </c>
      <c r="M18" t="s">
        <v>171</v>
      </c>
      <c r="N18" t="s">
        <v>171</v>
      </c>
      <c r="O18" t="s">
        <v>1309</v>
      </c>
      <c r="P18" t="s">
        <v>171</v>
      </c>
      <c r="Q18" t="s">
        <v>171</v>
      </c>
    </row>
    <row r="19" spans="1:17" x14ac:dyDescent="0.35">
      <c r="A19" t="s">
        <v>11</v>
      </c>
      <c r="B19" t="s">
        <v>1029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182</v>
      </c>
      <c r="C20" t="s">
        <v>242</v>
      </c>
      <c r="D20" t="s">
        <v>172</v>
      </c>
      <c r="E20" t="s">
        <v>171</v>
      </c>
      <c r="F20" t="s">
        <v>171</v>
      </c>
      <c r="G20" t="s">
        <v>171</v>
      </c>
      <c r="H20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171</v>
      </c>
      <c r="Q20" t="s">
        <v>171</v>
      </c>
    </row>
    <row r="21" spans="1:17" x14ac:dyDescent="0.35">
      <c r="A21" t="s">
        <v>13</v>
      </c>
      <c r="B21" t="s">
        <v>1383</v>
      </c>
      <c r="C21" t="s">
        <v>660</v>
      </c>
      <c r="D21" t="s">
        <v>171</v>
      </c>
      <c r="E21" t="s">
        <v>171</v>
      </c>
      <c r="F21" t="s">
        <v>171</v>
      </c>
      <c r="G21" t="s">
        <v>171</v>
      </c>
      <c r="H21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1384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1385</v>
      </c>
      <c r="C23" t="s">
        <v>1483</v>
      </c>
      <c r="D23" t="s">
        <v>1127</v>
      </c>
      <c r="E23" t="s">
        <v>246</v>
      </c>
      <c r="F23" t="s">
        <v>1148</v>
      </c>
      <c r="G23" t="s">
        <v>1030</v>
      </c>
      <c r="H23" t="s">
        <v>1442</v>
      </c>
      <c r="I23" t="s">
        <v>1211</v>
      </c>
      <c r="J23" t="s">
        <v>1236</v>
      </c>
      <c r="K23" t="s">
        <v>1463</v>
      </c>
      <c r="L23" t="s">
        <v>1270</v>
      </c>
      <c r="M23" t="s">
        <v>622</v>
      </c>
      <c r="N23" t="s">
        <v>477</v>
      </c>
      <c r="O23" t="s">
        <v>966</v>
      </c>
      <c r="P23" t="s">
        <v>1353</v>
      </c>
      <c r="Q23" t="s">
        <v>1333</v>
      </c>
    </row>
    <row r="24" spans="1:17" x14ac:dyDescent="0.35">
      <c r="A24" t="s">
        <v>16</v>
      </c>
      <c r="B24" t="s">
        <v>1345</v>
      </c>
      <c r="C24" t="s">
        <v>1484</v>
      </c>
      <c r="D24" t="s">
        <v>1060</v>
      </c>
      <c r="E24" t="s">
        <v>794</v>
      </c>
      <c r="F24" t="s">
        <v>1149</v>
      </c>
      <c r="G24" t="s">
        <v>841</v>
      </c>
      <c r="H24" t="s">
        <v>1404</v>
      </c>
      <c r="I24" t="s">
        <v>776</v>
      </c>
      <c r="J24" t="s">
        <v>1237</v>
      </c>
      <c r="K24" t="s">
        <v>1464</v>
      </c>
      <c r="L24" t="s">
        <v>831</v>
      </c>
      <c r="M24" t="s">
        <v>950</v>
      </c>
      <c r="N24" t="s">
        <v>977</v>
      </c>
      <c r="O24" t="s">
        <v>1310</v>
      </c>
      <c r="P24" t="s">
        <v>1274</v>
      </c>
      <c r="Q24" t="s">
        <v>745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171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455</v>
      </c>
      <c r="C29" t="s">
        <v>171</v>
      </c>
      <c r="D29" t="s">
        <v>171</v>
      </c>
      <c r="E29" t="s">
        <v>171</v>
      </c>
      <c r="F29" t="s">
        <v>171</v>
      </c>
      <c r="G29" t="s">
        <v>171</v>
      </c>
      <c r="H29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171</v>
      </c>
      <c r="C30" t="s">
        <v>171</v>
      </c>
      <c r="D30" t="s">
        <v>171</v>
      </c>
      <c r="E30" t="s">
        <v>171</v>
      </c>
      <c r="F30" t="s">
        <v>171</v>
      </c>
      <c r="G30" t="s">
        <v>171</v>
      </c>
      <c r="H30" t="s">
        <v>171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455</v>
      </c>
      <c r="C31" t="s">
        <v>1116</v>
      </c>
      <c r="D31" t="s">
        <v>171</v>
      </c>
      <c r="E31" t="s">
        <v>171</v>
      </c>
      <c r="F31" t="s">
        <v>171</v>
      </c>
      <c r="G31" t="s">
        <v>171</v>
      </c>
      <c r="H31" t="s">
        <v>172</v>
      </c>
      <c r="I31" t="s">
        <v>171</v>
      </c>
      <c r="J31" t="s">
        <v>171</v>
      </c>
      <c r="K31" t="s">
        <v>171</v>
      </c>
      <c r="L31" t="s">
        <v>171</v>
      </c>
      <c r="M31" t="s">
        <v>171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1386</v>
      </c>
      <c r="C32" t="s">
        <v>1117</v>
      </c>
      <c r="D32" t="s">
        <v>246</v>
      </c>
      <c r="E32" t="s">
        <v>171</v>
      </c>
      <c r="F32" t="s">
        <v>171</v>
      </c>
      <c r="G32" t="s">
        <v>171</v>
      </c>
      <c r="H32" t="s">
        <v>622</v>
      </c>
      <c r="I32" t="s">
        <v>171</v>
      </c>
      <c r="J32" t="s">
        <v>171</v>
      </c>
      <c r="K32" t="s">
        <v>337</v>
      </c>
      <c r="L32" t="s">
        <v>171</v>
      </c>
      <c r="M32" t="s">
        <v>660</v>
      </c>
      <c r="N32" t="s">
        <v>171</v>
      </c>
      <c r="O32" t="s">
        <v>171</v>
      </c>
      <c r="P32" t="s">
        <v>171</v>
      </c>
      <c r="Q32" t="s">
        <v>171</v>
      </c>
    </row>
    <row r="33" spans="1:17" x14ac:dyDescent="0.35">
      <c r="A33" t="s">
        <v>25</v>
      </c>
      <c r="B33" t="s">
        <v>1387</v>
      </c>
      <c r="C33" t="s">
        <v>1118</v>
      </c>
      <c r="D33" t="s">
        <v>171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1388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1389</v>
      </c>
      <c r="C36" t="s">
        <v>1485</v>
      </c>
      <c r="D36" t="s">
        <v>1128</v>
      </c>
      <c r="E36" t="s">
        <v>1189</v>
      </c>
      <c r="F36" t="s">
        <v>1150</v>
      </c>
      <c r="G36" t="s">
        <v>1172</v>
      </c>
      <c r="H36" t="s">
        <v>1443</v>
      </c>
      <c r="I36" t="s">
        <v>1212</v>
      </c>
      <c r="J36" t="s">
        <v>1238</v>
      </c>
      <c r="K36" t="s">
        <v>1465</v>
      </c>
      <c r="L36" t="s">
        <v>1271</v>
      </c>
      <c r="M36" t="s">
        <v>1423</v>
      </c>
      <c r="N36" t="s">
        <v>1289</v>
      </c>
      <c r="O36" t="s">
        <v>1311</v>
      </c>
      <c r="P36" t="s">
        <v>1354</v>
      </c>
      <c r="Q36" t="s">
        <v>1334</v>
      </c>
    </row>
    <row r="37" spans="1:17" x14ac:dyDescent="0.35">
      <c r="A37" s="1" t="s">
        <v>29</v>
      </c>
      <c r="B37" t="s">
        <v>1390</v>
      </c>
      <c r="C37" t="s">
        <v>1486</v>
      </c>
      <c r="D37" t="s">
        <v>1129</v>
      </c>
      <c r="E37" t="s">
        <v>1190</v>
      </c>
      <c r="F37" t="s">
        <v>1151</v>
      </c>
      <c r="G37" t="s">
        <v>1173</v>
      </c>
      <c r="H37" t="s">
        <v>1444</v>
      </c>
      <c r="I37" t="s">
        <v>1213</v>
      </c>
      <c r="J37" t="s">
        <v>1239</v>
      </c>
      <c r="K37" t="s">
        <v>1466</v>
      </c>
      <c r="L37" t="s">
        <v>1272</v>
      </c>
      <c r="M37" t="s">
        <v>1424</v>
      </c>
      <c r="N37" t="s">
        <v>1290</v>
      </c>
      <c r="O37" t="s">
        <v>1312</v>
      </c>
      <c r="P37" t="s">
        <v>1355</v>
      </c>
      <c r="Q37" t="s">
        <v>1335</v>
      </c>
    </row>
    <row r="38" spans="1:17" x14ac:dyDescent="0.35">
      <c r="A38" t="s">
        <v>30</v>
      </c>
      <c r="B38" t="s">
        <v>1391</v>
      </c>
      <c r="C38" t="s">
        <v>1487</v>
      </c>
      <c r="D38" t="s">
        <v>1130</v>
      </c>
      <c r="E38" t="s">
        <v>1191</v>
      </c>
      <c r="F38" t="s">
        <v>1152</v>
      </c>
      <c r="G38" t="s">
        <v>660</v>
      </c>
      <c r="H38" t="s">
        <v>1445</v>
      </c>
      <c r="I38" t="s">
        <v>1211</v>
      </c>
      <c r="J38" t="s">
        <v>1240</v>
      </c>
      <c r="K38" t="s">
        <v>1467</v>
      </c>
      <c r="L38" t="s">
        <v>1273</v>
      </c>
      <c r="M38" t="s">
        <v>1425</v>
      </c>
      <c r="N38" t="s">
        <v>1291</v>
      </c>
      <c r="O38" t="s">
        <v>1313</v>
      </c>
      <c r="P38" t="s">
        <v>1356</v>
      </c>
      <c r="Q38" t="s">
        <v>749</v>
      </c>
    </row>
    <row r="39" spans="1:17" x14ac:dyDescent="0.35">
      <c r="A39" t="s">
        <v>31</v>
      </c>
      <c r="B39" t="s">
        <v>1392</v>
      </c>
      <c r="C39" t="s">
        <v>1488</v>
      </c>
      <c r="D39" t="s">
        <v>1131</v>
      </c>
      <c r="E39" t="s">
        <v>999</v>
      </c>
      <c r="F39" t="s">
        <v>949</v>
      </c>
      <c r="G39" t="s">
        <v>879</v>
      </c>
      <c r="H39" t="s">
        <v>337</v>
      </c>
      <c r="I39" t="s">
        <v>171</v>
      </c>
      <c r="J39" t="s">
        <v>1241</v>
      </c>
      <c r="K39" t="s">
        <v>1441</v>
      </c>
      <c r="L39" t="s">
        <v>1274</v>
      </c>
      <c r="M39" t="s">
        <v>171</v>
      </c>
      <c r="N39" t="s">
        <v>171</v>
      </c>
      <c r="O39" t="s">
        <v>171</v>
      </c>
      <c r="P39" t="s">
        <v>171</v>
      </c>
      <c r="Q39" t="s">
        <v>1135</v>
      </c>
    </row>
    <row r="40" spans="1:17" x14ac:dyDescent="0.35">
      <c r="A40" s="1" t="s">
        <v>32</v>
      </c>
      <c r="B40" t="s">
        <v>1393</v>
      </c>
      <c r="C40" t="s">
        <v>1489</v>
      </c>
      <c r="D40" t="s">
        <v>1132</v>
      </c>
      <c r="E40" t="s">
        <v>1192</v>
      </c>
      <c r="F40" t="s">
        <v>1153</v>
      </c>
      <c r="G40" t="s">
        <v>1174</v>
      </c>
      <c r="H40" t="s">
        <v>1446</v>
      </c>
      <c r="I40" t="s">
        <v>1214</v>
      </c>
      <c r="J40" t="s">
        <v>1242</v>
      </c>
      <c r="K40" t="s">
        <v>1468</v>
      </c>
      <c r="L40" t="s">
        <v>1275</v>
      </c>
      <c r="M40" t="s">
        <v>1426</v>
      </c>
      <c r="N40" t="s">
        <v>1292</v>
      </c>
      <c r="O40" t="s">
        <v>1314</v>
      </c>
      <c r="P40" t="s">
        <v>1357</v>
      </c>
      <c r="Q40" t="s">
        <v>1336</v>
      </c>
    </row>
    <row r="41" spans="1:17" x14ac:dyDescent="0.35">
      <c r="A41" s="1" t="s">
        <v>33</v>
      </c>
      <c r="B41" t="s">
        <v>430</v>
      </c>
      <c r="C41" t="s">
        <v>430</v>
      </c>
      <c r="D41" t="s">
        <v>484</v>
      </c>
      <c r="E41" t="s">
        <v>364</v>
      </c>
      <c r="F41" t="s">
        <v>237</v>
      </c>
      <c r="G41" t="s">
        <v>364</v>
      </c>
      <c r="H41" t="s">
        <v>364</v>
      </c>
      <c r="I41" t="s">
        <v>171</v>
      </c>
      <c r="J41" t="s">
        <v>484</v>
      </c>
      <c r="K41" t="s">
        <v>171</v>
      </c>
      <c r="L41" t="s">
        <v>237</v>
      </c>
      <c r="M41" t="s">
        <v>171</v>
      </c>
      <c r="N41" t="s">
        <v>171</v>
      </c>
      <c r="O41" t="s">
        <v>364</v>
      </c>
      <c r="P41" t="s">
        <v>484</v>
      </c>
      <c r="Q41" t="s">
        <v>484</v>
      </c>
    </row>
    <row r="42" spans="1:17" x14ac:dyDescent="0.35">
      <c r="A42" s="1" t="s">
        <v>34</v>
      </c>
      <c r="B42" t="s">
        <v>496</v>
      </c>
      <c r="C42" t="s">
        <v>684</v>
      </c>
      <c r="D42" t="s">
        <v>339</v>
      </c>
      <c r="E42" t="s">
        <v>932</v>
      </c>
      <c r="F42" t="s">
        <v>820</v>
      </c>
      <c r="G42" t="s">
        <v>248</v>
      </c>
      <c r="H42" t="s">
        <v>801</v>
      </c>
      <c r="I42" t="s">
        <v>802</v>
      </c>
      <c r="J42" t="s">
        <v>495</v>
      </c>
      <c r="K42" t="s">
        <v>365</v>
      </c>
      <c r="L42" t="s">
        <v>720</v>
      </c>
      <c r="M42" t="s">
        <v>495</v>
      </c>
      <c r="N42" t="s">
        <v>570</v>
      </c>
      <c r="O42" t="s">
        <v>1315</v>
      </c>
      <c r="P42" t="s">
        <v>249</v>
      </c>
      <c r="Q42" t="s">
        <v>640</v>
      </c>
    </row>
    <row r="43" spans="1:17" x14ac:dyDescent="0.35">
      <c r="A43" t="s">
        <v>35</v>
      </c>
      <c r="B43" t="s">
        <v>1394</v>
      </c>
      <c r="C43" t="s">
        <v>667</v>
      </c>
      <c r="D43" t="s">
        <v>1133</v>
      </c>
      <c r="E43" t="s">
        <v>1193</v>
      </c>
      <c r="F43" t="s">
        <v>1154</v>
      </c>
      <c r="G43" t="s">
        <v>340</v>
      </c>
      <c r="H43" t="s">
        <v>281</v>
      </c>
      <c r="I43" t="s">
        <v>339</v>
      </c>
      <c r="J43" t="s">
        <v>443</v>
      </c>
      <c r="K43" t="s">
        <v>684</v>
      </c>
      <c r="L43" t="s">
        <v>1057</v>
      </c>
      <c r="M43" t="s">
        <v>1388</v>
      </c>
      <c r="N43" t="s">
        <v>340</v>
      </c>
      <c r="O43" t="s">
        <v>1316</v>
      </c>
      <c r="P43" t="s">
        <v>340</v>
      </c>
      <c r="Q43" t="s">
        <v>340</v>
      </c>
    </row>
    <row r="44" spans="1:17" x14ac:dyDescent="0.35">
      <c r="A44" t="s">
        <v>36</v>
      </c>
      <c r="B44" t="s">
        <v>1395</v>
      </c>
      <c r="C44" t="s">
        <v>1490</v>
      </c>
      <c r="D44" t="s">
        <v>821</v>
      </c>
      <c r="E44" t="s">
        <v>885</v>
      </c>
      <c r="F44" t="s">
        <v>353</v>
      </c>
      <c r="G44" t="s">
        <v>1175</v>
      </c>
      <c r="H44" t="s">
        <v>999</v>
      </c>
      <c r="I44" t="s">
        <v>1162</v>
      </c>
      <c r="J44" t="s">
        <v>1243</v>
      </c>
      <c r="K44" t="s">
        <v>1469</v>
      </c>
      <c r="L44" t="s">
        <v>751</v>
      </c>
      <c r="M44" t="s">
        <v>1427</v>
      </c>
      <c r="N44" t="s">
        <v>841</v>
      </c>
      <c r="O44" t="s">
        <v>321</v>
      </c>
      <c r="P44" t="s">
        <v>871</v>
      </c>
      <c r="Q44" t="s">
        <v>1337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1396</v>
      </c>
      <c r="C46" t="s">
        <v>1491</v>
      </c>
      <c r="D46" t="s">
        <v>1134</v>
      </c>
      <c r="E46" t="s">
        <v>1194</v>
      </c>
      <c r="F46" t="s">
        <v>1155</v>
      </c>
      <c r="G46" t="s">
        <v>1176</v>
      </c>
      <c r="H46" t="s">
        <v>1447</v>
      </c>
      <c r="I46" t="s">
        <v>1215</v>
      </c>
      <c r="J46" t="s">
        <v>1244</v>
      </c>
      <c r="K46" t="s">
        <v>1470</v>
      </c>
      <c r="L46" t="s">
        <v>1276</v>
      </c>
      <c r="M46" t="s">
        <v>1428</v>
      </c>
      <c r="N46" t="s">
        <v>1293</v>
      </c>
      <c r="O46" t="s">
        <v>1317</v>
      </c>
      <c r="P46" t="s">
        <v>1358</v>
      </c>
      <c r="Q46" t="s">
        <v>1338</v>
      </c>
    </row>
    <row r="47" spans="1:17" x14ac:dyDescent="0.35">
      <c r="A47" s="1" t="s">
        <v>39</v>
      </c>
      <c r="B47" t="s">
        <v>1397</v>
      </c>
      <c r="C47" t="s">
        <v>634</v>
      </c>
      <c r="D47" t="s">
        <v>1135</v>
      </c>
      <c r="E47" t="s">
        <v>669</v>
      </c>
      <c r="F47" t="s">
        <v>950</v>
      </c>
      <c r="G47" t="s">
        <v>227</v>
      </c>
      <c r="H47" t="s">
        <v>1448</v>
      </c>
      <c r="I47" t="s">
        <v>1216</v>
      </c>
      <c r="J47" t="s">
        <v>1245</v>
      </c>
      <c r="K47" t="s">
        <v>1471</v>
      </c>
      <c r="L47" t="s">
        <v>1277</v>
      </c>
      <c r="M47" t="s">
        <v>615</v>
      </c>
      <c r="N47" t="s">
        <v>1294</v>
      </c>
      <c r="O47" t="s">
        <v>228</v>
      </c>
      <c r="P47" t="s">
        <v>1359</v>
      </c>
      <c r="Q47" t="s">
        <v>1339</v>
      </c>
    </row>
    <row r="48" spans="1:17" x14ac:dyDescent="0.35">
      <c r="A48" t="s">
        <v>40</v>
      </c>
      <c r="B48" t="s">
        <v>668</v>
      </c>
      <c r="C48" t="s">
        <v>1318</v>
      </c>
      <c r="D48" t="s">
        <v>582</v>
      </c>
      <c r="E48" t="s">
        <v>1195</v>
      </c>
      <c r="F48" t="s">
        <v>1156</v>
      </c>
      <c r="G48" t="s">
        <v>529</v>
      </c>
      <c r="H48" t="s">
        <v>1195</v>
      </c>
      <c r="I48" t="s">
        <v>1217</v>
      </c>
      <c r="J48" t="s">
        <v>1246</v>
      </c>
      <c r="K48" t="s">
        <v>1472</v>
      </c>
      <c r="L48" t="s">
        <v>754</v>
      </c>
      <c r="M48" t="s">
        <v>388</v>
      </c>
      <c r="N48" t="s">
        <v>1295</v>
      </c>
      <c r="O48" t="s">
        <v>1318</v>
      </c>
      <c r="P48" t="s">
        <v>1360</v>
      </c>
      <c r="Q48" t="s">
        <v>668</v>
      </c>
    </row>
    <row r="49" spans="1:17" x14ac:dyDescent="0.35">
      <c r="A49" t="s">
        <v>41</v>
      </c>
      <c r="B49" t="s">
        <v>1398</v>
      </c>
      <c r="C49" t="s">
        <v>1492</v>
      </c>
      <c r="D49" t="s">
        <v>1136</v>
      </c>
      <c r="E49" t="s">
        <v>1196</v>
      </c>
      <c r="F49" t="s">
        <v>1157</v>
      </c>
      <c r="G49" t="s">
        <v>980</v>
      </c>
      <c r="H49" t="s">
        <v>1449</v>
      </c>
      <c r="I49" t="s">
        <v>1218</v>
      </c>
      <c r="J49" t="s">
        <v>1247</v>
      </c>
      <c r="K49" t="s">
        <v>1473</v>
      </c>
      <c r="L49" t="s">
        <v>1278</v>
      </c>
      <c r="M49" t="s">
        <v>1429</v>
      </c>
      <c r="N49" t="s">
        <v>1296</v>
      </c>
      <c r="O49" t="s">
        <v>1319</v>
      </c>
      <c r="P49" t="s">
        <v>1361</v>
      </c>
      <c r="Q49" t="s">
        <v>1340</v>
      </c>
    </row>
    <row r="50" spans="1:17" x14ac:dyDescent="0.35">
      <c r="A50" t="s">
        <v>42</v>
      </c>
      <c r="B50" t="s">
        <v>1399</v>
      </c>
      <c r="C50" t="s">
        <v>1493</v>
      </c>
      <c r="D50" t="s">
        <v>171</v>
      </c>
      <c r="E50" t="s">
        <v>171</v>
      </c>
      <c r="F50" t="s">
        <v>171</v>
      </c>
      <c r="G50" t="s">
        <v>171</v>
      </c>
      <c r="H50" t="s">
        <v>1450</v>
      </c>
      <c r="I50" t="s">
        <v>171</v>
      </c>
      <c r="J50" t="s">
        <v>171</v>
      </c>
      <c r="K50" t="s">
        <v>171</v>
      </c>
      <c r="L50" t="s">
        <v>382</v>
      </c>
      <c r="M50" t="s">
        <v>171</v>
      </c>
      <c r="N50" t="s">
        <v>171</v>
      </c>
      <c r="O50" t="s">
        <v>171</v>
      </c>
      <c r="P50" t="s">
        <v>1362</v>
      </c>
      <c r="Q50" t="s">
        <v>171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1400</v>
      </c>
      <c r="C52" t="s">
        <v>1119</v>
      </c>
      <c r="D52" t="s">
        <v>1137</v>
      </c>
      <c r="E52" t="s">
        <v>1197</v>
      </c>
      <c r="F52" t="s">
        <v>1158</v>
      </c>
      <c r="G52" t="s">
        <v>1177</v>
      </c>
      <c r="H52" t="s">
        <v>1451</v>
      </c>
      <c r="I52" t="s">
        <v>1219</v>
      </c>
      <c r="J52" t="s">
        <v>1248</v>
      </c>
      <c r="K52" t="s">
        <v>1261</v>
      </c>
      <c r="L52" t="s">
        <v>1279</v>
      </c>
      <c r="M52" t="s">
        <v>1430</v>
      </c>
      <c r="N52" t="s">
        <v>1297</v>
      </c>
      <c r="O52" t="s">
        <v>1320</v>
      </c>
      <c r="P52" t="s">
        <v>1363</v>
      </c>
      <c r="Q52" t="s">
        <v>1341</v>
      </c>
    </row>
    <row r="53" spans="1:17" x14ac:dyDescent="0.35">
      <c r="A53" t="s">
        <v>45</v>
      </c>
      <c r="B53" t="s">
        <v>1401</v>
      </c>
      <c r="C53" t="s">
        <v>1494</v>
      </c>
      <c r="D53" t="s">
        <v>1138</v>
      </c>
      <c r="E53" t="s">
        <v>1198</v>
      </c>
      <c r="F53" t="s">
        <v>1159</v>
      </c>
      <c r="G53" t="s">
        <v>1178</v>
      </c>
      <c r="H53" t="s">
        <v>1452</v>
      </c>
      <c r="I53" t="s">
        <v>1220</v>
      </c>
      <c r="J53" t="s">
        <v>1249</v>
      </c>
      <c r="K53" t="s">
        <v>1262</v>
      </c>
      <c r="L53" t="s">
        <v>1280</v>
      </c>
      <c r="M53" t="s">
        <v>1431</v>
      </c>
      <c r="N53" t="s">
        <v>1298</v>
      </c>
      <c r="O53" t="s">
        <v>1321</v>
      </c>
      <c r="P53" t="s">
        <v>1364</v>
      </c>
      <c r="Q53" t="s">
        <v>1342</v>
      </c>
    </row>
    <row r="54" spans="1:17" x14ac:dyDescent="0.35">
      <c r="A54" t="s">
        <v>46</v>
      </c>
      <c r="B54" t="s">
        <v>1402</v>
      </c>
      <c r="C54" t="s">
        <v>1495</v>
      </c>
      <c r="D54" t="s">
        <v>1139</v>
      </c>
      <c r="E54" t="s">
        <v>1199</v>
      </c>
      <c r="F54" t="s">
        <v>1160</v>
      </c>
      <c r="G54" t="s">
        <v>1179</v>
      </c>
      <c r="H54" t="s">
        <v>1453</v>
      </c>
      <c r="I54" t="s">
        <v>1221</v>
      </c>
      <c r="J54" t="s">
        <v>1250</v>
      </c>
      <c r="K54" t="s">
        <v>1474</v>
      </c>
      <c r="L54" t="s">
        <v>1281</v>
      </c>
      <c r="M54" t="s">
        <v>1432</v>
      </c>
      <c r="N54" t="s">
        <v>1299</v>
      </c>
      <c r="O54" t="s">
        <v>1322</v>
      </c>
      <c r="P54" t="s">
        <v>1365</v>
      </c>
      <c r="Q54" t="s">
        <v>1343</v>
      </c>
    </row>
    <row r="55" spans="1:17" x14ac:dyDescent="0.35">
      <c r="A55" t="s">
        <v>47</v>
      </c>
      <c r="B55" t="s">
        <v>1403</v>
      </c>
      <c r="C55" t="s">
        <v>1120</v>
      </c>
      <c r="D55" t="s">
        <v>1140</v>
      </c>
      <c r="E55" t="s">
        <v>1200</v>
      </c>
      <c r="F55" t="s">
        <v>772</v>
      </c>
      <c r="G55" t="s">
        <v>1180</v>
      </c>
      <c r="H55" t="s">
        <v>1454</v>
      </c>
      <c r="I55" t="s">
        <v>1222</v>
      </c>
      <c r="J55" t="s">
        <v>1251</v>
      </c>
      <c r="K55" t="s">
        <v>1475</v>
      </c>
      <c r="L55" t="s">
        <v>1282</v>
      </c>
      <c r="M55" t="s">
        <v>1433</v>
      </c>
      <c r="N55" t="s">
        <v>1300</v>
      </c>
      <c r="O55" t="s">
        <v>1323</v>
      </c>
      <c r="P55" t="s">
        <v>1366</v>
      </c>
      <c r="Q55" t="s">
        <v>1344</v>
      </c>
    </row>
    <row r="56" spans="1:17" x14ac:dyDescent="0.35">
      <c r="A56" s="2" t="s">
        <v>48</v>
      </c>
      <c r="B56" t="s">
        <v>1389</v>
      </c>
      <c r="C56" t="s">
        <v>1485</v>
      </c>
      <c r="D56" t="s">
        <v>1128</v>
      </c>
      <c r="E56" t="s">
        <v>1189</v>
      </c>
      <c r="F56" t="s">
        <v>1150</v>
      </c>
      <c r="G56" t="s">
        <v>1172</v>
      </c>
      <c r="H56" t="s">
        <v>1443</v>
      </c>
      <c r="I56" t="s">
        <v>1212</v>
      </c>
      <c r="J56" t="s">
        <v>1238</v>
      </c>
      <c r="K56" t="s">
        <v>1465</v>
      </c>
      <c r="L56" t="s">
        <v>1271</v>
      </c>
      <c r="M56" t="s">
        <v>1423</v>
      </c>
      <c r="N56" t="s">
        <v>1289</v>
      </c>
      <c r="O56" t="s">
        <v>1311</v>
      </c>
      <c r="P56" t="s">
        <v>1354</v>
      </c>
      <c r="Q56" t="s">
        <v>1334</v>
      </c>
    </row>
    <row r="57" spans="1:17" x14ac:dyDescent="0.35">
      <c r="A57" t="s">
        <v>49</v>
      </c>
      <c r="B57" t="s">
        <v>506</v>
      </c>
      <c r="C57" t="s">
        <v>1115</v>
      </c>
      <c r="D57" t="s">
        <v>478</v>
      </c>
      <c r="E57" t="s">
        <v>321</v>
      </c>
      <c r="F57" t="s">
        <v>1161</v>
      </c>
      <c r="G57" t="s">
        <v>649</v>
      </c>
      <c r="H57" t="s">
        <v>1269</v>
      </c>
      <c r="I57" t="s">
        <v>1223</v>
      </c>
      <c r="J57" t="s">
        <v>682</v>
      </c>
      <c r="K57" t="s">
        <v>1263</v>
      </c>
      <c r="L57" t="s">
        <v>477</v>
      </c>
      <c r="M57" t="s">
        <v>337</v>
      </c>
      <c r="N57" t="s">
        <v>1301</v>
      </c>
      <c r="O57" t="s">
        <v>850</v>
      </c>
      <c r="P57" t="s">
        <v>478</v>
      </c>
      <c r="Q57" t="s">
        <v>1345</v>
      </c>
    </row>
    <row r="58" spans="1:17" x14ac:dyDescent="0.35">
      <c r="A58" t="s">
        <v>50</v>
      </c>
      <c r="B58" t="s">
        <v>1404</v>
      </c>
      <c r="C58" t="s">
        <v>561</v>
      </c>
      <c r="D58" t="s">
        <v>1141</v>
      </c>
      <c r="E58" t="s">
        <v>1201</v>
      </c>
      <c r="F58" t="s">
        <v>1162</v>
      </c>
      <c r="G58" t="s">
        <v>477</v>
      </c>
      <c r="H58" t="s">
        <v>1209</v>
      </c>
      <c r="I58" t="s">
        <v>352</v>
      </c>
      <c r="J58" t="s">
        <v>649</v>
      </c>
      <c r="K58" t="s">
        <v>1264</v>
      </c>
      <c r="L58" t="s">
        <v>870</v>
      </c>
      <c r="M58" t="s">
        <v>941</v>
      </c>
      <c r="N58" t="s">
        <v>435</v>
      </c>
      <c r="O58" t="s">
        <v>1269</v>
      </c>
      <c r="P58" t="s">
        <v>1260</v>
      </c>
      <c r="Q58" t="s">
        <v>343</v>
      </c>
    </row>
    <row r="59" spans="1:17" x14ac:dyDescent="0.35">
      <c r="A59" t="s">
        <v>51</v>
      </c>
      <c r="B59" t="s">
        <v>1405</v>
      </c>
      <c r="C59" t="s">
        <v>891</v>
      </c>
      <c r="D59" t="s">
        <v>349</v>
      </c>
      <c r="E59" t="s">
        <v>1028</v>
      </c>
      <c r="F59" t="s">
        <v>1163</v>
      </c>
      <c r="G59" t="s">
        <v>560</v>
      </c>
      <c r="H59" t="s">
        <v>1455</v>
      </c>
      <c r="I59" t="s">
        <v>341</v>
      </c>
      <c r="J59" t="s">
        <v>1074</v>
      </c>
      <c r="K59" t="s">
        <v>723</v>
      </c>
      <c r="L59" t="s">
        <v>261</v>
      </c>
      <c r="M59" t="s">
        <v>296</v>
      </c>
      <c r="N59" t="s">
        <v>543</v>
      </c>
      <c r="O59" t="s">
        <v>1324</v>
      </c>
      <c r="P59" t="s">
        <v>1175</v>
      </c>
      <c r="Q59" t="s">
        <v>1346</v>
      </c>
    </row>
    <row r="60" spans="1:17" x14ac:dyDescent="0.35">
      <c r="A60" t="s">
        <v>52</v>
      </c>
      <c r="B60" t="s">
        <v>173</v>
      </c>
      <c r="C60" t="s">
        <v>1121</v>
      </c>
      <c r="D60" t="s">
        <v>351</v>
      </c>
      <c r="E60" t="s">
        <v>1027</v>
      </c>
      <c r="F60" t="s">
        <v>1164</v>
      </c>
      <c r="G60" t="s">
        <v>421</v>
      </c>
      <c r="H60" t="s">
        <v>1456</v>
      </c>
      <c r="I60" t="s">
        <v>421</v>
      </c>
      <c r="J60" t="s">
        <v>363</v>
      </c>
      <c r="K60" t="s">
        <v>1269</v>
      </c>
      <c r="L60" t="s">
        <v>518</v>
      </c>
      <c r="M60" t="s">
        <v>260</v>
      </c>
      <c r="N60" t="s">
        <v>396</v>
      </c>
      <c r="O60" t="s">
        <v>260</v>
      </c>
      <c r="P60" t="s">
        <v>1367</v>
      </c>
      <c r="Q60" t="s">
        <v>293</v>
      </c>
    </row>
    <row r="61" spans="1:17" x14ac:dyDescent="0.35">
      <c r="A61" s="1" t="s">
        <v>53</v>
      </c>
      <c r="B61" t="s">
        <v>1406</v>
      </c>
      <c r="C61" t="s">
        <v>1496</v>
      </c>
      <c r="D61" t="s">
        <v>397</v>
      </c>
      <c r="E61" t="s">
        <v>712</v>
      </c>
      <c r="F61" t="s">
        <v>1165</v>
      </c>
      <c r="G61" t="s">
        <v>1181</v>
      </c>
      <c r="H61" t="s">
        <v>509</v>
      </c>
      <c r="I61" t="s">
        <v>1065</v>
      </c>
      <c r="J61" t="s">
        <v>422</v>
      </c>
      <c r="K61" t="s">
        <v>1264</v>
      </c>
      <c r="L61" t="s">
        <v>776</v>
      </c>
      <c r="M61" t="s">
        <v>805</v>
      </c>
      <c r="N61" t="s">
        <v>1302</v>
      </c>
      <c r="O61" t="s">
        <v>343</v>
      </c>
      <c r="P61" t="s">
        <v>588</v>
      </c>
      <c r="Q61" t="s">
        <v>423</v>
      </c>
    </row>
    <row r="62" spans="1:17" x14ac:dyDescent="0.35">
      <c r="A62" t="s">
        <v>54</v>
      </c>
      <c r="B62" t="s">
        <v>1407</v>
      </c>
      <c r="C62" t="s">
        <v>1122</v>
      </c>
      <c r="D62" t="s">
        <v>1142</v>
      </c>
      <c r="E62" t="s">
        <v>1202</v>
      </c>
      <c r="F62" t="s">
        <v>1166</v>
      </c>
      <c r="G62" t="s">
        <v>1182</v>
      </c>
      <c r="H62" t="s">
        <v>1457</v>
      </c>
      <c r="I62" t="s">
        <v>1224</v>
      </c>
      <c r="J62" t="s">
        <v>1252</v>
      </c>
      <c r="K62" t="s">
        <v>1265</v>
      </c>
      <c r="L62" t="s">
        <v>1283</v>
      </c>
      <c r="M62" t="s">
        <v>1434</v>
      </c>
      <c r="N62" t="s">
        <v>1303</v>
      </c>
      <c r="O62" t="s">
        <v>1325</v>
      </c>
      <c r="P62" t="s">
        <v>1368</v>
      </c>
      <c r="Q62" t="s">
        <v>1347</v>
      </c>
    </row>
    <row r="63" spans="1:17" x14ac:dyDescent="0.35">
      <c r="A63" t="s">
        <v>55</v>
      </c>
      <c r="B63" t="s">
        <v>1408</v>
      </c>
      <c r="C63" t="s">
        <v>1497</v>
      </c>
      <c r="D63" t="s">
        <v>1143</v>
      </c>
      <c r="E63" t="s">
        <v>1203</v>
      </c>
      <c r="F63" t="s">
        <v>1167</v>
      </c>
      <c r="G63" t="s">
        <v>1183</v>
      </c>
      <c r="H63" t="s">
        <v>1458</v>
      </c>
      <c r="I63" t="s">
        <v>1225</v>
      </c>
      <c r="J63" t="s">
        <v>1253</v>
      </c>
      <c r="K63" t="s">
        <v>1266</v>
      </c>
      <c r="L63" t="s">
        <v>1284</v>
      </c>
      <c r="M63" t="s">
        <v>1435</v>
      </c>
      <c r="N63" t="s">
        <v>1304</v>
      </c>
      <c r="O63" t="s">
        <v>1326</v>
      </c>
      <c r="P63" t="s">
        <v>1369</v>
      </c>
      <c r="Q63" t="s">
        <v>1348</v>
      </c>
    </row>
    <row r="64" spans="1:17" x14ac:dyDescent="0.35">
      <c r="A64" t="s">
        <v>56</v>
      </c>
      <c r="B64" t="s">
        <v>1409</v>
      </c>
      <c r="C64" t="s">
        <v>1498</v>
      </c>
      <c r="D64" t="s">
        <v>1144</v>
      </c>
      <c r="E64" t="s">
        <v>1204</v>
      </c>
      <c r="F64" t="s">
        <v>1168</v>
      </c>
      <c r="G64" t="s">
        <v>1184</v>
      </c>
      <c r="H64" t="s">
        <v>1459</v>
      </c>
      <c r="I64" t="s">
        <v>1226</v>
      </c>
      <c r="J64" t="s">
        <v>1254</v>
      </c>
      <c r="K64" t="s">
        <v>1476</v>
      </c>
      <c r="L64" t="s">
        <v>1285</v>
      </c>
      <c r="M64" t="s">
        <v>1436</v>
      </c>
      <c r="N64" t="s">
        <v>1305</v>
      </c>
      <c r="O64" t="s">
        <v>1327</v>
      </c>
      <c r="P64" t="s">
        <v>1370</v>
      </c>
      <c r="Q64" t="s">
        <v>1349</v>
      </c>
    </row>
    <row r="65" spans="1:17" x14ac:dyDescent="0.35">
      <c r="A65" t="s">
        <v>57</v>
      </c>
      <c r="B65" t="s">
        <v>1410</v>
      </c>
      <c r="C65" t="s">
        <v>1123</v>
      </c>
      <c r="D65" t="s">
        <v>1145</v>
      </c>
      <c r="E65" t="s">
        <v>1205</v>
      </c>
      <c r="F65" t="s">
        <v>1169</v>
      </c>
      <c r="G65" t="s">
        <v>1185</v>
      </c>
      <c r="H65" t="s">
        <v>1460</v>
      </c>
      <c r="I65" t="s">
        <v>1227</v>
      </c>
      <c r="J65" t="s">
        <v>1255</v>
      </c>
      <c r="K65" t="s">
        <v>1477</v>
      </c>
      <c r="L65" t="s">
        <v>1286</v>
      </c>
      <c r="M65" t="s">
        <v>1437</v>
      </c>
      <c r="N65" t="s">
        <v>1306</v>
      </c>
      <c r="O65" t="s">
        <v>1328</v>
      </c>
      <c r="P65" t="s">
        <v>1371</v>
      </c>
      <c r="Q65" t="s">
        <v>1350</v>
      </c>
    </row>
    <row r="66" spans="1:17" x14ac:dyDescent="0.35">
      <c r="A66" t="s">
        <v>58</v>
      </c>
      <c r="B66" t="s">
        <v>1393</v>
      </c>
      <c r="C66" t="s">
        <v>1489</v>
      </c>
      <c r="D66" t="s">
        <v>1132</v>
      </c>
      <c r="E66" t="s">
        <v>1192</v>
      </c>
      <c r="F66" t="s">
        <v>1153</v>
      </c>
      <c r="G66" t="s">
        <v>1174</v>
      </c>
      <c r="H66" t="s">
        <v>1446</v>
      </c>
      <c r="I66" t="s">
        <v>1214</v>
      </c>
      <c r="J66" t="s">
        <v>1242</v>
      </c>
      <c r="K66" t="s">
        <v>1468</v>
      </c>
      <c r="L66" t="s">
        <v>1275</v>
      </c>
      <c r="M66" t="s">
        <v>1426</v>
      </c>
      <c r="N66" t="s">
        <v>1292</v>
      </c>
      <c r="O66" t="s">
        <v>1314</v>
      </c>
      <c r="P66" t="s">
        <v>1357</v>
      </c>
      <c r="Q66" t="s">
        <v>1336</v>
      </c>
    </row>
    <row r="67" spans="1:17" x14ac:dyDescent="0.35">
      <c r="A67" t="s">
        <v>59</v>
      </c>
      <c r="B67" t="s">
        <v>1411</v>
      </c>
      <c r="C67" t="s">
        <v>182</v>
      </c>
      <c r="D67" t="s">
        <v>171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1412</v>
      </c>
      <c r="C68" t="s">
        <v>182</v>
      </c>
      <c r="D68" t="s">
        <v>171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1413</v>
      </c>
      <c r="C69" t="s">
        <v>1124</v>
      </c>
      <c r="D69" t="s">
        <v>171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1414</v>
      </c>
      <c r="C70" t="s">
        <v>1125</v>
      </c>
      <c r="D70" t="s">
        <v>171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1415</v>
      </c>
      <c r="C71" t="s">
        <v>1126</v>
      </c>
      <c r="D71" t="s">
        <v>171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1416</v>
      </c>
      <c r="C72" t="s">
        <v>171</v>
      </c>
      <c r="D72" t="s">
        <v>171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1417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184</v>
      </c>
      <c r="C74" t="s">
        <v>171</v>
      </c>
      <c r="D74" t="s">
        <v>171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271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171</v>
      </c>
      <c r="D76" t="s">
        <v>171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1110</v>
      </c>
      <c r="C78" t="s">
        <v>171</v>
      </c>
      <c r="D78" t="s">
        <v>171</v>
      </c>
      <c r="E78" t="s">
        <v>171</v>
      </c>
      <c r="F78" t="s">
        <v>171</v>
      </c>
      <c r="G78" t="s">
        <v>171</v>
      </c>
      <c r="H78" t="s">
        <v>171</v>
      </c>
      <c r="I78" t="s">
        <v>237</v>
      </c>
      <c r="J78" t="s">
        <v>280</v>
      </c>
      <c r="K78" t="s">
        <v>358</v>
      </c>
      <c r="L78" t="s">
        <v>171</v>
      </c>
      <c r="M78" t="s">
        <v>171</v>
      </c>
      <c r="N78" t="s">
        <v>171</v>
      </c>
      <c r="O78" t="s">
        <v>280</v>
      </c>
      <c r="P78" t="s">
        <v>364</v>
      </c>
      <c r="Q78" t="s">
        <v>171</v>
      </c>
    </row>
    <row r="79" spans="1:17" x14ac:dyDescent="0.35">
      <c r="A79" s="1" t="s">
        <v>71</v>
      </c>
      <c r="B79" t="s">
        <v>1418</v>
      </c>
      <c r="C79" t="s">
        <v>236</v>
      </c>
      <c r="D79" t="s">
        <v>236</v>
      </c>
      <c r="E79" t="s">
        <v>236</v>
      </c>
      <c r="F79" t="s">
        <v>236</v>
      </c>
      <c r="G79" t="s">
        <v>236</v>
      </c>
      <c r="H79" t="s">
        <v>236</v>
      </c>
      <c r="I79" t="s">
        <v>1228</v>
      </c>
      <c r="J79" t="s">
        <v>1256</v>
      </c>
      <c r="K79" t="s">
        <v>1267</v>
      </c>
      <c r="L79" t="s">
        <v>236</v>
      </c>
      <c r="M79" t="s">
        <v>236</v>
      </c>
      <c r="N79" t="s">
        <v>236</v>
      </c>
      <c r="O79" t="s">
        <v>1329</v>
      </c>
      <c r="P79" t="s">
        <v>1372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171</v>
      </c>
      <c r="E80" t="s">
        <v>171</v>
      </c>
      <c r="F80" t="s">
        <v>171</v>
      </c>
      <c r="G80" t="s">
        <v>171</v>
      </c>
      <c r="H80" t="s">
        <v>171</v>
      </c>
      <c r="I80" t="s">
        <v>171</v>
      </c>
      <c r="J80" t="s">
        <v>237</v>
      </c>
      <c r="K80" t="s">
        <v>171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 t="s">
        <v>171</v>
      </c>
    </row>
    <row r="81" spans="1:17" x14ac:dyDescent="0.35">
      <c r="A81" t="s">
        <v>73</v>
      </c>
      <c r="B81" t="s">
        <v>1419</v>
      </c>
      <c r="C81" t="s">
        <v>236</v>
      </c>
      <c r="D81" t="s">
        <v>236</v>
      </c>
      <c r="E81" t="s">
        <v>236</v>
      </c>
      <c r="F81" t="s">
        <v>236</v>
      </c>
      <c r="G81" t="s">
        <v>236</v>
      </c>
      <c r="H81" t="s">
        <v>236</v>
      </c>
      <c r="I81" t="s">
        <v>236</v>
      </c>
      <c r="J81" t="s">
        <v>1257</v>
      </c>
      <c r="K81" t="s">
        <v>236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280</v>
      </c>
      <c r="C82" t="s">
        <v>237</v>
      </c>
      <c r="D82" t="s">
        <v>484</v>
      </c>
      <c r="E82" t="s">
        <v>1206</v>
      </c>
      <c r="F82" t="s">
        <v>857</v>
      </c>
      <c r="G82" t="s">
        <v>230</v>
      </c>
      <c r="H82" t="s">
        <v>358</v>
      </c>
      <c r="I82" t="s">
        <v>484</v>
      </c>
      <c r="J82" t="s">
        <v>678</v>
      </c>
      <c r="K82" t="s">
        <v>230</v>
      </c>
      <c r="L82" t="s">
        <v>358</v>
      </c>
      <c r="M82" t="s">
        <v>358</v>
      </c>
      <c r="N82" t="s">
        <v>1206</v>
      </c>
      <c r="O82" t="s">
        <v>358</v>
      </c>
      <c r="P82" t="s">
        <v>1373</v>
      </c>
      <c r="Q82" t="s">
        <v>358</v>
      </c>
    </row>
    <row r="83" spans="1:17" x14ac:dyDescent="0.35">
      <c r="A83" s="1" t="s">
        <v>75</v>
      </c>
      <c r="B83" t="s">
        <v>1420</v>
      </c>
      <c r="C83" t="s">
        <v>1499</v>
      </c>
      <c r="D83" t="s">
        <v>1146</v>
      </c>
      <c r="E83" t="s">
        <v>1207</v>
      </c>
      <c r="F83" t="s">
        <v>1170</v>
      </c>
      <c r="G83" t="s">
        <v>1186</v>
      </c>
      <c r="H83" t="s">
        <v>1461</v>
      </c>
      <c r="I83" t="s">
        <v>1229</v>
      </c>
      <c r="J83" t="s">
        <v>911</v>
      </c>
      <c r="K83" t="s">
        <v>1478</v>
      </c>
      <c r="L83" t="s">
        <v>1287</v>
      </c>
      <c r="M83" t="s">
        <v>1438</v>
      </c>
      <c r="N83" t="s">
        <v>1307</v>
      </c>
      <c r="O83" t="s">
        <v>1330</v>
      </c>
      <c r="P83" t="s">
        <v>1374</v>
      </c>
      <c r="Q83" t="s">
        <v>1351</v>
      </c>
    </row>
    <row r="84" spans="1:17" x14ac:dyDescent="0.35">
      <c r="A84" t="s">
        <v>76</v>
      </c>
      <c r="B84" t="s">
        <v>1421</v>
      </c>
      <c r="C84" t="s">
        <v>171</v>
      </c>
      <c r="D84" t="s">
        <v>171</v>
      </c>
      <c r="E84" t="s">
        <v>171</v>
      </c>
      <c r="F84" t="s">
        <v>171</v>
      </c>
      <c r="G84" t="s">
        <v>171</v>
      </c>
      <c r="H84" t="s">
        <v>171</v>
      </c>
      <c r="I84" t="s">
        <v>1230</v>
      </c>
      <c r="J84" t="s">
        <v>1258</v>
      </c>
      <c r="K84" t="s">
        <v>1268</v>
      </c>
      <c r="L84" t="s">
        <v>171</v>
      </c>
      <c r="M84" t="s">
        <v>171</v>
      </c>
      <c r="N84" t="s">
        <v>171</v>
      </c>
      <c r="O84" t="s">
        <v>1331</v>
      </c>
      <c r="P84" t="s">
        <v>1375</v>
      </c>
      <c r="Q84" t="s">
        <v>171</v>
      </c>
    </row>
    <row r="85" spans="1:17" x14ac:dyDescent="0.35">
      <c r="A85" s="1" t="s">
        <v>77</v>
      </c>
      <c r="B85" t="s">
        <v>1422</v>
      </c>
      <c r="C85" t="s">
        <v>1500</v>
      </c>
      <c r="D85" t="s">
        <v>1147</v>
      </c>
      <c r="E85" t="s">
        <v>1208</v>
      </c>
      <c r="F85" t="s">
        <v>1171</v>
      </c>
      <c r="G85" t="s">
        <v>1187</v>
      </c>
      <c r="H85" t="s">
        <v>1462</v>
      </c>
      <c r="I85" t="s">
        <v>1231</v>
      </c>
      <c r="J85" t="s">
        <v>1259</v>
      </c>
      <c r="K85" t="s">
        <v>1479</v>
      </c>
      <c r="L85" t="s">
        <v>1288</v>
      </c>
      <c r="M85" t="s">
        <v>1439</v>
      </c>
      <c r="N85" t="s">
        <v>1308</v>
      </c>
      <c r="O85" t="s">
        <v>1332</v>
      </c>
      <c r="P85" t="s">
        <v>1376</v>
      </c>
      <c r="Q85" t="s">
        <v>1352</v>
      </c>
    </row>
    <row r="86" spans="1:17" x14ac:dyDescent="0.35">
      <c r="A86" t="s">
        <v>78</v>
      </c>
      <c r="B86" t="s">
        <v>337</v>
      </c>
      <c r="C86" t="s">
        <v>171</v>
      </c>
      <c r="D86" t="s">
        <v>171</v>
      </c>
      <c r="E86" t="s">
        <v>171</v>
      </c>
      <c r="F86" t="s">
        <v>171</v>
      </c>
      <c r="G86" t="s">
        <v>171</v>
      </c>
      <c r="H86" t="s">
        <v>171</v>
      </c>
      <c r="I86" t="s">
        <v>1232</v>
      </c>
      <c r="J86" t="s">
        <v>249</v>
      </c>
      <c r="K86" t="s">
        <v>248</v>
      </c>
      <c r="L86" t="s">
        <v>171</v>
      </c>
      <c r="M86" t="s">
        <v>171</v>
      </c>
      <c r="N86" t="s">
        <v>171</v>
      </c>
      <c r="O86" t="s">
        <v>525</v>
      </c>
      <c r="P86" t="s">
        <v>1377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8" sqref="K8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8" x14ac:dyDescent="0.35">
      <c r="A1" s="3" t="s">
        <v>154</v>
      </c>
    </row>
    <row r="2" spans="1:18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2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8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8" x14ac:dyDescent="0.35">
      <c r="A4" s="28" t="s">
        <v>107</v>
      </c>
      <c r="B4">
        <v>2893</v>
      </c>
      <c r="C4" s="19">
        <v>858</v>
      </c>
      <c r="D4" s="19">
        <v>194</v>
      </c>
      <c r="E4" s="20">
        <v>132</v>
      </c>
      <c r="F4" s="20">
        <v>148</v>
      </c>
      <c r="G4" s="20">
        <v>82</v>
      </c>
      <c r="H4" s="20">
        <v>324</v>
      </c>
      <c r="I4" s="20">
        <v>54</v>
      </c>
      <c r="J4" s="20">
        <v>177</v>
      </c>
      <c r="K4" s="20">
        <v>207</v>
      </c>
      <c r="L4" s="20">
        <v>157</v>
      </c>
      <c r="M4" s="20">
        <v>217</v>
      </c>
      <c r="N4" s="20">
        <v>71</v>
      </c>
      <c r="O4" s="20">
        <v>147</v>
      </c>
      <c r="P4" s="20">
        <v>74</v>
      </c>
      <c r="Q4" s="20">
        <v>82</v>
      </c>
    </row>
    <row r="5" spans="1:18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20"/>
      <c r="L5" s="19"/>
      <c r="M5" s="19"/>
      <c r="N5" s="19"/>
      <c r="O5" s="19">
        <v>1</v>
      </c>
      <c r="P5" s="19"/>
      <c r="Q5" s="19"/>
    </row>
    <row r="6" spans="1:18" x14ac:dyDescent="0.35">
      <c r="A6" s="16" t="s">
        <v>110</v>
      </c>
      <c r="B6" s="19"/>
      <c r="C6" s="19"/>
      <c r="D6" s="20"/>
      <c r="E6" s="19"/>
      <c r="F6" s="19"/>
      <c r="G6" s="19"/>
      <c r="H6" s="20"/>
      <c r="I6" s="20"/>
      <c r="J6" s="19"/>
      <c r="K6" s="20"/>
      <c r="L6" s="19"/>
      <c r="M6" s="19"/>
      <c r="N6" s="19"/>
      <c r="O6" s="20"/>
      <c r="P6" s="20">
        <v>1</v>
      </c>
      <c r="Q6" s="19"/>
    </row>
    <row r="7" spans="1:18" x14ac:dyDescent="0.35">
      <c r="A7" s="16" t="s">
        <v>111</v>
      </c>
      <c r="B7" s="20"/>
      <c r="C7" s="20">
        <v>166</v>
      </c>
      <c r="D7" s="20"/>
      <c r="E7" s="19"/>
      <c r="F7" s="19">
        <v>1</v>
      </c>
      <c r="G7" s="20"/>
      <c r="H7" s="20"/>
      <c r="I7" s="20"/>
      <c r="J7" s="20"/>
      <c r="K7" s="20"/>
      <c r="L7" s="20"/>
      <c r="M7" s="20"/>
      <c r="N7" s="20">
        <v>14</v>
      </c>
      <c r="O7" s="20">
        <v>3</v>
      </c>
      <c r="P7" s="20">
        <v>22</v>
      </c>
      <c r="Q7" s="20">
        <v>1</v>
      </c>
    </row>
    <row r="8" spans="1:18" x14ac:dyDescent="0.35">
      <c r="A8" s="32" t="s">
        <v>113</v>
      </c>
      <c r="B8" s="20">
        <v>15673</v>
      </c>
      <c r="C8" s="20">
        <v>4870</v>
      </c>
      <c r="D8" s="20">
        <v>702</v>
      </c>
      <c r="E8" s="20">
        <v>514</v>
      </c>
      <c r="F8" s="20">
        <v>525</v>
      </c>
      <c r="G8" s="20">
        <v>270</v>
      </c>
      <c r="H8" s="20">
        <v>1205</v>
      </c>
      <c r="I8" s="20">
        <v>138</v>
      </c>
      <c r="J8" s="20">
        <v>658</v>
      </c>
      <c r="K8" s="20">
        <v>870</v>
      </c>
      <c r="L8" s="20">
        <v>505</v>
      </c>
      <c r="M8" s="20">
        <v>905</v>
      </c>
      <c r="N8" s="20">
        <v>245</v>
      </c>
      <c r="O8" s="20">
        <v>536</v>
      </c>
      <c r="P8" s="20">
        <v>310</v>
      </c>
      <c r="Q8" s="20">
        <v>404</v>
      </c>
    </row>
    <row r="9" spans="1:18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R9" t="s">
        <v>79</v>
      </c>
    </row>
    <row r="10" spans="1:18" x14ac:dyDescent="0.35">
      <c r="A10" s="1" t="s">
        <v>2</v>
      </c>
      <c r="B10" t="s">
        <v>252</v>
      </c>
      <c r="C10" t="s">
        <v>1531</v>
      </c>
      <c r="D10" t="s">
        <v>1570</v>
      </c>
      <c r="E10" t="s">
        <v>1216</v>
      </c>
      <c r="F10" t="s">
        <v>1613</v>
      </c>
      <c r="G10" t="s">
        <v>171</v>
      </c>
      <c r="H10" t="s">
        <v>1656</v>
      </c>
      <c r="I10" t="s">
        <v>171</v>
      </c>
      <c r="J10" t="s">
        <v>1318</v>
      </c>
      <c r="K10" t="s">
        <v>248</v>
      </c>
      <c r="L10" t="s">
        <v>1702</v>
      </c>
      <c r="M10" t="s">
        <v>231</v>
      </c>
      <c r="N10" t="s">
        <v>171</v>
      </c>
      <c r="O10" t="s">
        <v>1760</v>
      </c>
      <c r="P10" t="s">
        <v>369</v>
      </c>
      <c r="Q10">
        <v>2.44</v>
      </c>
    </row>
    <row r="11" spans="1:18" x14ac:dyDescent="0.35">
      <c r="A11" t="s">
        <v>3</v>
      </c>
      <c r="B11" t="s">
        <v>1404</v>
      </c>
      <c r="C11" t="s">
        <v>171</v>
      </c>
      <c r="D11" t="s">
        <v>171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>
        <v>0</v>
      </c>
    </row>
    <row r="12" spans="1:18" x14ac:dyDescent="0.35">
      <c r="A12" t="s">
        <v>4</v>
      </c>
      <c r="B12" t="s">
        <v>1501</v>
      </c>
      <c r="C12" t="s">
        <v>1532</v>
      </c>
      <c r="D12" t="s">
        <v>1571</v>
      </c>
      <c r="E12" t="s">
        <v>171</v>
      </c>
      <c r="F12" t="s">
        <v>171</v>
      </c>
      <c r="G12" t="s">
        <v>171</v>
      </c>
      <c r="H12" t="s">
        <v>407</v>
      </c>
      <c r="I12" t="s">
        <v>171</v>
      </c>
      <c r="J12" t="s">
        <v>184</v>
      </c>
      <c r="K12" t="s">
        <v>171</v>
      </c>
      <c r="L12" t="s">
        <v>171</v>
      </c>
      <c r="M12" t="s">
        <v>171</v>
      </c>
      <c r="N12" t="s">
        <v>171</v>
      </c>
      <c r="O12" t="s">
        <v>171</v>
      </c>
      <c r="P12" t="s">
        <v>171</v>
      </c>
      <c r="Q12">
        <v>50</v>
      </c>
    </row>
    <row r="13" spans="1:18" x14ac:dyDescent="0.35">
      <c r="A13" t="s">
        <v>5</v>
      </c>
      <c r="B13" t="s">
        <v>1502</v>
      </c>
      <c r="C13" t="s">
        <v>1533</v>
      </c>
      <c r="D13" t="s">
        <v>171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>
        <v>0</v>
      </c>
    </row>
    <row r="14" spans="1:18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>
        <v>0</v>
      </c>
    </row>
    <row r="15" spans="1:18" x14ac:dyDescent="0.35">
      <c r="A15" t="s">
        <v>7</v>
      </c>
      <c r="B15" t="s">
        <v>182</v>
      </c>
      <c r="C15" t="s">
        <v>1030</v>
      </c>
      <c r="D15" t="s">
        <v>171</v>
      </c>
      <c r="E15" t="s">
        <v>171</v>
      </c>
      <c r="F15" t="s">
        <v>171</v>
      </c>
      <c r="G15" t="s">
        <v>171</v>
      </c>
      <c r="H15" t="s">
        <v>171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>
        <v>0</v>
      </c>
    </row>
    <row r="16" spans="1:18" x14ac:dyDescent="0.35">
      <c r="A16" t="s">
        <v>8</v>
      </c>
      <c r="B16" t="s">
        <v>171</v>
      </c>
      <c r="C16" t="s">
        <v>171</v>
      </c>
      <c r="D16" t="s">
        <v>171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>
        <v>0</v>
      </c>
    </row>
    <row r="17" spans="1:17" x14ac:dyDescent="0.35">
      <c r="A17" s="1" t="s">
        <v>9</v>
      </c>
      <c r="B17" t="s">
        <v>1243</v>
      </c>
      <c r="C17" t="s">
        <v>1534</v>
      </c>
      <c r="D17" t="s">
        <v>942</v>
      </c>
      <c r="E17" t="s">
        <v>1593</v>
      </c>
      <c r="F17" t="s">
        <v>1614</v>
      </c>
      <c r="G17" t="s">
        <v>1631</v>
      </c>
      <c r="H17" t="s">
        <v>1657</v>
      </c>
      <c r="I17" t="s">
        <v>805</v>
      </c>
      <c r="J17" t="s">
        <v>623</v>
      </c>
      <c r="K17" t="s">
        <v>363</v>
      </c>
      <c r="L17" t="s">
        <v>588</v>
      </c>
      <c r="M17" t="s">
        <v>370</v>
      </c>
      <c r="N17" t="s">
        <v>201</v>
      </c>
      <c r="O17" t="s">
        <v>1761</v>
      </c>
      <c r="P17" t="s">
        <v>376</v>
      </c>
      <c r="Q17">
        <v>3.66</v>
      </c>
    </row>
    <row r="18" spans="1:17" x14ac:dyDescent="0.35">
      <c r="A18" t="s">
        <v>10</v>
      </c>
      <c r="B18" t="s">
        <v>1503</v>
      </c>
      <c r="C18" t="s">
        <v>1535</v>
      </c>
      <c r="D18" t="s">
        <v>172</v>
      </c>
      <c r="E18" t="s">
        <v>182</v>
      </c>
      <c r="F18" t="s">
        <v>171</v>
      </c>
      <c r="G18" t="s">
        <v>171</v>
      </c>
      <c r="H18" t="s">
        <v>1805</v>
      </c>
      <c r="I18" t="s">
        <v>171</v>
      </c>
      <c r="J18" t="s">
        <v>171</v>
      </c>
      <c r="K18" t="s">
        <v>407</v>
      </c>
      <c r="L18" t="s">
        <v>171</v>
      </c>
      <c r="M18" t="s">
        <v>171</v>
      </c>
      <c r="N18" t="s">
        <v>171</v>
      </c>
      <c r="O18" t="s">
        <v>337</v>
      </c>
      <c r="P18" t="s">
        <v>182</v>
      </c>
      <c r="Q18">
        <v>0</v>
      </c>
    </row>
    <row r="19" spans="1:17" x14ac:dyDescent="0.35">
      <c r="A19" t="s">
        <v>11</v>
      </c>
      <c r="B19" t="s">
        <v>1504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>
        <v>0</v>
      </c>
    </row>
    <row r="20" spans="1:17" x14ac:dyDescent="0.35">
      <c r="A20" t="s">
        <v>12</v>
      </c>
      <c r="B20" t="s">
        <v>1505</v>
      </c>
      <c r="C20" t="s">
        <v>1536</v>
      </c>
      <c r="D20" t="s">
        <v>171</v>
      </c>
      <c r="E20" t="s">
        <v>171</v>
      </c>
      <c r="F20" t="s">
        <v>171</v>
      </c>
      <c r="G20" t="s">
        <v>171</v>
      </c>
      <c r="H20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171</v>
      </c>
      <c r="Q20">
        <v>0</v>
      </c>
    </row>
    <row r="21" spans="1:17" x14ac:dyDescent="0.35">
      <c r="A21" t="s">
        <v>13</v>
      </c>
      <c r="B21" t="s">
        <v>1506</v>
      </c>
      <c r="C21" t="s">
        <v>550</v>
      </c>
      <c r="D21" t="s">
        <v>242</v>
      </c>
      <c r="E21" t="s">
        <v>242</v>
      </c>
      <c r="F21" t="s">
        <v>171</v>
      </c>
      <c r="G21" t="s">
        <v>171</v>
      </c>
      <c r="H21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>
        <v>0</v>
      </c>
    </row>
    <row r="22" spans="1:17" x14ac:dyDescent="0.35">
      <c r="A22" t="s">
        <v>14</v>
      </c>
      <c r="B22" t="s">
        <v>661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>
        <v>0</v>
      </c>
    </row>
    <row r="23" spans="1:17" x14ac:dyDescent="0.35">
      <c r="A23" t="s">
        <v>15</v>
      </c>
      <c r="B23" t="s">
        <v>553</v>
      </c>
      <c r="C23" t="s">
        <v>1537</v>
      </c>
      <c r="D23" t="s">
        <v>1572</v>
      </c>
      <c r="E23" t="s">
        <v>1594</v>
      </c>
      <c r="F23" t="s">
        <v>369</v>
      </c>
      <c r="G23" t="s">
        <v>1631</v>
      </c>
      <c r="H23" t="s">
        <v>1806</v>
      </c>
      <c r="I23" t="s">
        <v>1656</v>
      </c>
      <c r="J23" t="s">
        <v>1675</v>
      </c>
      <c r="K23" t="s">
        <v>1837</v>
      </c>
      <c r="L23" t="s">
        <v>1703</v>
      </c>
      <c r="M23" t="s">
        <v>1721</v>
      </c>
      <c r="N23" t="s">
        <v>1269</v>
      </c>
      <c r="O23" t="s">
        <v>1762</v>
      </c>
      <c r="P23" t="s">
        <v>1787</v>
      </c>
      <c r="Q23">
        <v>19.510000000000002</v>
      </c>
    </row>
    <row r="24" spans="1:17" x14ac:dyDescent="0.35">
      <c r="A24" t="s">
        <v>16</v>
      </c>
      <c r="B24" t="s">
        <v>664</v>
      </c>
      <c r="C24" t="s">
        <v>1245</v>
      </c>
      <c r="D24" t="s">
        <v>925</v>
      </c>
      <c r="E24" t="s">
        <v>1181</v>
      </c>
      <c r="F24" t="s">
        <v>171</v>
      </c>
      <c r="G24" t="s">
        <v>1632</v>
      </c>
      <c r="H24" t="s">
        <v>598</v>
      </c>
      <c r="I24" t="s">
        <v>1657</v>
      </c>
      <c r="J24" t="s">
        <v>1676</v>
      </c>
      <c r="K24" t="s">
        <v>376</v>
      </c>
      <c r="L24" t="s">
        <v>1702</v>
      </c>
      <c r="M24" t="s">
        <v>1722</v>
      </c>
      <c r="N24" t="s">
        <v>1652</v>
      </c>
      <c r="O24" t="s">
        <v>1763</v>
      </c>
      <c r="P24" t="s">
        <v>1788</v>
      </c>
      <c r="Q24">
        <v>8.5399999999999991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</row>
    <row r="28" spans="1:17" x14ac:dyDescent="0.35">
      <c r="A28" s="1" t="s">
        <v>20</v>
      </c>
      <c r="B28" t="s">
        <v>171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>
        <v>0</v>
      </c>
    </row>
    <row r="29" spans="1:17" x14ac:dyDescent="0.35">
      <c r="A29" s="1" t="s">
        <v>21</v>
      </c>
      <c r="B29" t="s">
        <v>1065</v>
      </c>
      <c r="C29" t="s">
        <v>1538</v>
      </c>
      <c r="D29" t="s">
        <v>171</v>
      </c>
      <c r="E29" t="s">
        <v>171</v>
      </c>
      <c r="F29" t="s">
        <v>171</v>
      </c>
      <c r="G29" t="s">
        <v>171</v>
      </c>
      <c r="H29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>
        <v>0</v>
      </c>
    </row>
    <row r="30" spans="1:17" x14ac:dyDescent="0.35">
      <c r="A30" s="1" t="s">
        <v>22</v>
      </c>
      <c r="B30" t="s">
        <v>1427</v>
      </c>
      <c r="C30" t="s">
        <v>171</v>
      </c>
      <c r="D30" t="s">
        <v>171</v>
      </c>
      <c r="E30" t="s">
        <v>171</v>
      </c>
      <c r="F30" t="s">
        <v>171</v>
      </c>
      <c r="G30" t="s">
        <v>171</v>
      </c>
      <c r="H30" t="s">
        <v>171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>
        <v>0</v>
      </c>
    </row>
    <row r="31" spans="1:17" x14ac:dyDescent="0.35">
      <c r="A31" t="s">
        <v>23</v>
      </c>
      <c r="B31" t="s">
        <v>489</v>
      </c>
      <c r="C31" t="s">
        <v>1538</v>
      </c>
      <c r="D31" t="s">
        <v>171</v>
      </c>
      <c r="E31" t="s">
        <v>171</v>
      </c>
      <c r="F31" t="s">
        <v>171</v>
      </c>
      <c r="G31" t="s">
        <v>171</v>
      </c>
      <c r="H31" t="s">
        <v>1126</v>
      </c>
      <c r="I31" t="s">
        <v>171</v>
      </c>
      <c r="J31" t="s">
        <v>171</v>
      </c>
      <c r="K31" t="s">
        <v>171</v>
      </c>
      <c r="L31" t="s">
        <v>171</v>
      </c>
      <c r="M31" t="s">
        <v>171</v>
      </c>
      <c r="N31" t="s">
        <v>171</v>
      </c>
      <c r="O31" t="s">
        <v>171</v>
      </c>
      <c r="P31" t="s">
        <v>171</v>
      </c>
      <c r="Q31">
        <v>0</v>
      </c>
    </row>
    <row r="32" spans="1:17" x14ac:dyDescent="0.35">
      <c r="A32" t="s">
        <v>24</v>
      </c>
      <c r="B32" t="s">
        <v>1507</v>
      </c>
      <c r="C32" t="s">
        <v>704</v>
      </c>
      <c r="D32" t="s">
        <v>407</v>
      </c>
      <c r="E32" t="s">
        <v>171</v>
      </c>
      <c r="F32" t="s">
        <v>171</v>
      </c>
      <c r="G32" t="s">
        <v>171</v>
      </c>
      <c r="H32" t="s">
        <v>651</v>
      </c>
      <c r="I32" t="s">
        <v>171</v>
      </c>
      <c r="J32" t="s">
        <v>171</v>
      </c>
      <c r="K32" t="s">
        <v>172</v>
      </c>
      <c r="L32" t="s">
        <v>171</v>
      </c>
      <c r="M32" t="s">
        <v>1135</v>
      </c>
      <c r="N32" t="s">
        <v>171</v>
      </c>
      <c r="O32" t="s">
        <v>171</v>
      </c>
      <c r="P32" t="s">
        <v>171</v>
      </c>
      <c r="Q32">
        <v>0</v>
      </c>
    </row>
    <row r="33" spans="1:17" x14ac:dyDescent="0.35">
      <c r="A33" t="s">
        <v>25</v>
      </c>
      <c r="B33" t="s">
        <v>1508</v>
      </c>
      <c r="C33" t="s">
        <v>1539</v>
      </c>
      <c r="D33" t="s">
        <v>171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>
        <v>0</v>
      </c>
    </row>
    <row r="34" spans="1:17" x14ac:dyDescent="0.35">
      <c r="A34" t="s">
        <v>26</v>
      </c>
      <c r="B34" t="s">
        <v>171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>
        <v>0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</row>
    <row r="36" spans="1:17" x14ac:dyDescent="0.35">
      <c r="A36" s="1" t="s">
        <v>28</v>
      </c>
      <c r="B36" t="s">
        <v>1827</v>
      </c>
      <c r="C36" t="s">
        <v>1540</v>
      </c>
      <c r="D36" t="s">
        <v>1573</v>
      </c>
      <c r="E36" t="s">
        <v>1595</v>
      </c>
      <c r="F36" t="s">
        <v>1615</v>
      </c>
      <c r="G36" t="s">
        <v>1633</v>
      </c>
      <c r="H36" t="s">
        <v>1807</v>
      </c>
      <c r="I36" t="s">
        <v>1658</v>
      </c>
      <c r="J36" t="s">
        <v>1677</v>
      </c>
      <c r="K36" t="s">
        <v>1838</v>
      </c>
      <c r="L36" t="s">
        <v>1704</v>
      </c>
      <c r="M36" t="s">
        <v>1723</v>
      </c>
      <c r="N36" t="s">
        <v>1743</v>
      </c>
      <c r="O36" t="s">
        <v>1764</v>
      </c>
      <c r="P36" t="s">
        <v>1789</v>
      </c>
      <c r="Q36">
        <v>0.88100000000000001</v>
      </c>
    </row>
    <row r="37" spans="1:17" x14ac:dyDescent="0.35">
      <c r="A37" s="1" t="s">
        <v>29</v>
      </c>
      <c r="B37" t="s">
        <v>1828</v>
      </c>
      <c r="C37" t="s">
        <v>1541</v>
      </c>
      <c r="D37" t="s">
        <v>1574</v>
      </c>
      <c r="E37" t="s">
        <v>1596</v>
      </c>
      <c r="F37" t="s">
        <v>1616</v>
      </c>
      <c r="G37" t="s">
        <v>1634</v>
      </c>
      <c r="H37" t="s">
        <v>1808</v>
      </c>
      <c r="I37" t="s">
        <v>1659</v>
      </c>
      <c r="J37" t="s">
        <v>1678</v>
      </c>
      <c r="K37" t="s">
        <v>1207</v>
      </c>
      <c r="L37" t="s">
        <v>1705</v>
      </c>
      <c r="M37" t="s">
        <v>1724</v>
      </c>
      <c r="N37" t="s">
        <v>1744</v>
      </c>
      <c r="O37" t="s">
        <v>1765</v>
      </c>
      <c r="P37" t="s">
        <v>1790</v>
      </c>
      <c r="Q37">
        <v>0.88190000000000002</v>
      </c>
    </row>
    <row r="38" spans="1:17" x14ac:dyDescent="0.35">
      <c r="A38" t="s">
        <v>30</v>
      </c>
      <c r="B38" t="s">
        <v>1829</v>
      </c>
      <c r="C38" t="s">
        <v>792</v>
      </c>
      <c r="D38" t="s">
        <v>1575</v>
      </c>
      <c r="E38" t="s">
        <v>1597</v>
      </c>
      <c r="F38" t="s">
        <v>1617</v>
      </c>
      <c r="G38" t="s">
        <v>1635</v>
      </c>
      <c r="H38" t="s">
        <v>1809</v>
      </c>
      <c r="I38" t="s">
        <v>1656</v>
      </c>
      <c r="J38" t="s">
        <v>1679</v>
      </c>
      <c r="K38" t="s">
        <v>1839</v>
      </c>
      <c r="L38" t="s">
        <v>1706</v>
      </c>
      <c r="M38" t="s">
        <v>1725</v>
      </c>
      <c r="N38" t="s">
        <v>1745</v>
      </c>
      <c r="O38" t="s">
        <v>1766</v>
      </c>
      <c r="P38" t="s">
        <v>1791</v>
      </c>
      <c r="Q38">
        <v>25.61</v>
      </c>
    </row>
    <row r="39" spans="1:17" x14ac:dyDescent="0.35">
      <c r="A39" t="s">
        <v>31</v>
      </c>
      <c r="B39" t="s">
        <v>1509</v>
      </c>
      <c r="C39" t="s">
        <v>1542</v>
      </c>
      <c r="D39" t="s">
        <v>1576</v>
      </c>
      <c r="E39" t="s">
        <v>1598</v>
      </c>
      <c r="F39" t="s">
        <v>177</v>
      </c>
      <c r="G39" t="s">
        <v>171</v>
      </c>
      <c r="H39" t="s">
        <v>1810</v>
      </c>
      <c r="I39" t="s">
        <v>171</v>
      </c>
      <c r="J39" t="s">
        <v>1576</v>
      </c>
      <c r="K39" t="s">
        <v>1760</v>
      </c>
      <c r="L39" t="s">
        <v>382</v>
      </c>
      <c r="M39" t="s">
        <v>1114</v>
      </c>
      <c r="N39" t="s">
        <v>171</v>
      </c>
      <c r="O39" t="s">
        <v>1576</v>
      </c>
      <c r="P39" t="s">
        <v>171</v>
      </c>
      <c r="Q39">
        <v>9.52</v>
      </c>
    </row>
    <row r="40" spans="1:17" x14ac:dyDescent="0.35">
      <c r="A40" s="1" t="s">
        <v>32</v>
      </c>
      <c r="B40" t="s">
        <v>1830</v>
      </c>
      <c r="C40" t="s">
        <v>1543</v>
      </c>
      <c r="D40" t="s">
        <v>1577</v>
      </c>
      <c r="E40" t="s">
        <v>1599</v>
      </c>
      <c r="F40" t="s">
        <v>1618</v>
      </c>
      <c r="G40" t="s">
        <v>1636</v>
      </c>
      <c r="H40" t="s">
        <v>1811</v>
      </c>
      <c r="I40" t="s">
        <v>1660</v>
      </c>
      <c r="J40" t="s">
        <v>1680</v>
      </c>
      <c r="K40" t="s">
        <v>1840</v>
      </c>
      <c r="L40" t="s">
        <v>1707</v>
      </c>
      <c r="M40" t="s">
        <v>1726</v>
      </c>
      <c r="N40" t="s">
        <v>1746</v>
      </c>
      <c r="O40" t="s">
        <v>1767</v>
      </c>
      <c r="P40" t="s">
        <v>1792</v>
      </c>
      <c r="Q40">
        <v>10600.92</v>
      </c>
    </row>
    <row r="41" spans="1:17" x14ac:dyDescent="0.35">
      <c r="A41" s="1" t="s">
        <v>33</v>
      </c>
      <c r="B41" t="s">
        <v>1510</v>
      </c>
      <c r="C41" t="s">
        <v>1373</v>
      </c>
      <c r="D41" t="s">
        <v>237</v>
      </c>
      <c r="E41" t="s">
        <v>223</v>
      </c>
      <c r="F41" t="s">
        <v>280</v>
      </c>
      <c r="G41" t="s">
        <v>237</v>
      </c>
      <c r="H41" t="s">
        <v>280</v>
      </c>
      <c r="I41" t="s">
        <v>171</v>
      </c>
      <c r="J41" t="s">
        <v>484</v>
      </c>
      <c r="K41" t="s">
        <v>364</v>
      </c>
      <c r="L41" t="s">
        <v>280</v>
      </c>
      <c r="M41" t="s">
        <v>237</v>
      </c>
      <c r="N41" t="s">
        <v>280</v>
      </c>
      <c r="O41" t="s">
        <v>484</v>
      </c>
      <c r="P41" t="s">
        <v>230</v>
      </c>
      <c r="Q41">
        <v>7.0000000000000007E-2</v>
      </c>
    </row>
    <row r="42" spans="1:17" x14ac:dyDescent="0.35">
      <c r="A42" s="1" t="s">
        <v>34</v>
      </c>
      <c r="B42" t="s">
        <v>496</v>
      </c>
      <c r="C42" t="s">
        <v>1316</v>
      </c>
      <c r="D42" t="s">
        <v>339</v>
      </c>
      <c r="E42" t="s">
        <v>684</v>
      </c>
      <c r="F42" t="s">
        <v>365</v>
      </c>
      <c r="G42" t="s">
        <v>932</v>
      </c>
      <c r="H42" t="s">
        <v>932</v>
      </c>
      <c r="I42" t="s">
        <v>1661</v>
      </c>
      <c r="J42" t="s">
        <v>339</v>
      </c>
      <c r="K42" t="s">
        <v>684</v>
      </c>
      <c r="L42" t="s">
        <v>801</v>
      </c>
      <c r="M42" t="s">
        <v>932</v>
      </c>
      <c r="N42" t="s">
        <v>684</v>
      </c>
      <c r="O42" t="s">
        <v>249</v>
      </c>
      <c r="P42" t="s">
        <v>1316</v>
      </c>
      <c r="Q42">
        <v>0.39</v>
      </c>
    </row>
    <row r="43" spans="1:17" x14ac:dyDescent="0.35">
      <c r="A43" t="s">
        <v>35</v>
      </c>
      <c r="B43" t="s">
        <v>1394</v>
      </c>
      <c r="C43" t="s">
        <v>192</v>
      </c>
      <c r="D43" t="s">
        <v>443</v>
      </c>
      <c r="E43" t="s">
        <v>365</v>
      </c>
      <c r="F43" t="s">
        <v>525</v>
      </c>
      <c r="G43" t="s">
        <v>384</v>
      </c>
      <c r="H43" t="s">
        <v>469</v>
      </c>
      <c r="I43" t="s">
        <v>340</v>
      </c>
      <c r="J43" t="s">
        <v>1681</v>
      </c>
      <c r="K43" t="s">
        <v>249</v>
      </c>
      <c r="L43" t="s">
        <v>191</v>
      </c>
      <c r="M43" t="s">
        <v>1133</v>
      </c>
      <c r="N43" t="s">
        <v>340</v>
      </c>
      <c r="O43" t="s">
        <v>1193</v>
      </c>
      <c r="P43" t="s">
        <v>340</v>
      </c>
      <c r="Q43">
        <v>1</v>
      </c>
    </row>
    <row r="44" spans="1:17" x14ac:dyDescent="0.35">
      <c r="A44" t="s">
        <v>36</v>
      </c>
      <c r="B44" t="s">
        <v>1511</v>
      </c>
      <c r="C44" t="s">
        <v>1544</v>
      </c>
      <c r="D44" t="s">
        <v>283</v>
      </c>
      <c r="E44" t="s">
        <v>353</v>
      </c>
      <c r="F44" t="s">
        <v>351</v>
      </c>
      <c r="G44" t="s">
        <v>1637</v>
      </c>
      <c r="H44" t="s">
        <v>1812</v>
      </c>
      <c r="I44" t="s">
        <v>517</v>
      </c>
      <c r="J44" t="s">
        <v>597</v>
      </c>
      <c r="K44" t="s">
        <v>1841</v>
      </c>
      <c r="L44" t="s">
        <v>343</v>
      </c>
      <c r="M44" t="s">
        <v>394</v>
      </c>
      <c r="N44" t="s">
        <v>1210</v>
      </c>
      <c r="O44" t="s">
        <v>1768</v>
      </c>
      <c r="P44" t="s">
        <v>841</v>
      </c>
      <c r="Q44">
        <v>2.37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</row>
    <row r="46" spans="1:17" x14ac:dyDescent="0.35">
      <c r="A46" s="1" t="s">
        <v>38</v>
      </c>
      <c r="B46" t="s">
        <v>1512</v>
      </c>
      <c r="C46" t="s">
        <v>1545</v>
      </c>
      <c r="D46" t="s">
        <v>1578</v>
      </c>
      <c r="E46" t="s">
        <v>1600</v>
      </c>
      <c r="F46" t="s">
        <v>1619</v>
      </c>
      <c r="G46" t="s">
        <v>1638</v>
      </c>
      <c r="H46" t="s">
        <v>1813</v>
      </c>
      <c r="I46" t="s">
        <v>1662</v>
      </c>
      <c r="J46" t="s">
        <v>1682</v>
      </c>
      <c r="K46" t="s">
        <v>1842</v>
      </c>
      <c r="L46" t="s">
        <v>1708</v>
      </c>
      <c r="M46" t="s">
        <v>1727</v>
      </c>
      <c r="N46" t="s">
        <v>1747</v>
      </c>
      <c r="O46" t="s">
        <v>1769</v>
      </c>
      <c r="P46" t="s">
        <v>1793</v>
      </c>
      <c r="Q46">
        <v>130.32</v>
      </c>
    </row>
    <row r="47" spans="1:17" x14ac:dyDescent="0.35">
      <c r="A47" s="1" t="s">
        <v>39</v>
      </c>
      <c r="B47" t="s">
        <v>615</v>
      </c>
      <c r="C47" t="s">
        <v>331</v>
      </c>
      <c r="D47" t="s">
        <v>1579</v>
      </c>
      <c r="E47" t="s">
        <v>835</v>
      </c>
      <c r="F47" t="s">
        <v>914</v>
      </c>
      <c r="G47" t="s">
        <v>369</v>
      </c>
      <c r="H47" t="s">
        <v>1814</v>
      </c>
      <c r="I47" t="s">
        <v>1051</v>
      </c>
      <c r="J47" t="s">
        <v>216</v>
      </c>
      <c r="K47" t="s">
        <v>1843</v>
      </c>
      <c r="L47" t="s">
        <v>1709</v>
      </c>
      <c r="M47" t="s">
        <v>1728</v>
      </c>
      <c r="N47" t="s">
        <v>1748</v>
      </c>
      <c r="O47" t="s">
        <v>1770</v>
      </c>
      <c r="P47" t="s">
        <v>1794</v>
      </c>
      <c r="Q47">
        <v>8.1999999999999993</v>
      </c>
    </row>
    <row r="48" spans="1:17" x14ac:dyDescent="0.35">
      <c r="A48" t="s">
        <v>40</v>
      </c>
      <c r="B48" t="s">
        <v>465</v>
      </c>
      <c r="C48" t="s">
        <v>388</v>
      </c>
      <c r="D48" t="s">
        <v>668</v>
      </c>
      <c r="E48" t="s">
        <v>388</v>
      </c>
      <c r="F48" t="s">
        <v>668</v>
      </c>
      <c r="G48" t="s">
        <v>1639</v>
      </c>
      <c r="H48" t="s">
        <v>529</v>
      </c>
      <c r="I48" t="s">
        <v>286</v>
      </c>
      <c r="J48" t="s">
        <v>987</v>
      </c>
      <c r="K48" t="s">
        <v>314</v>
      </c>
      <c r="L48" t="s">
        <v>340</v>
      </c>
      <c r="M48" t="s">
        <v>366</v>
      </c>
      <c r="N48" t="s">
        <v>344</v>
      </c>
      <c r="O48" t="s">
        <v>642</v>
      </c>
      <c r="P48" t="s">
        <v>901</v>
      </c>
      <c r="Q48">
        <v>1.31</v>
      </c>
    </row>
    <row r="49" spans="1:17" x14ac:dyDescent="0.35">
      <c r="A49" t="s">
        <v>41</v>
      </c>
      <c r="B49" t="s">
        <v>1513</v>
      </c>
      <c r="C49" t="s">
        <v>1546</v>
      </c>
      <c r="D49" t="s">
        <v>1580</v>
      </c>
      <c r="E49" t="s">
        <v>1601</v>
      </c>
      <c r="F49" t="s">
        <v>1620</v>
      </c>
      <c r="G49" t="s">
        <v>1640</v>
      </c>
      <c r="H49" t="s">
        <v>1815</v>
      </c>
      <c r="I49" t="s">
        <v>1663</v>
      </c>
      <c r="J49" t="s">
        <v>1683</v>
      </c>
      <c r="K49" t="s">
        <v>1844</v>
      </c>
      <c r="L49" t="s">
        <v>1710</v>
      </c>
      <c r="M49" t="s">
        <v>1729</v>
      </c>
      <c r="N49" t="s">
        <v>1749</v>
      </c>
      <c r="O49" t="s">
        <v>1771</v>
      </c>
      <c r="P49" t="s">
        <v>1795</v>
      </c>
      <c r="Q49">
        <v>231.71</v>
      </c>
    </row>
    <row r="50" spans="1:17" x14ac:dyDescent="0.35">
      <c r="A50" t="s">
        <v>42</v>
      </c>
      <c r="B50" t="s">
        <v>1514</v>
      </c>
      <c r="C50" t="s">
        <v>1547</v>
      </c>
      <c r="D50" t="s">
        <v>1245</v>
      </c>
      <c r="E50" t="s">
        <v>171</v>
      </c>
      <c r="F50" t="s">
        <v>171</v>
      </c>
      <c r="G50" t="s">
        <v>171</v>
      </c>
      <c r="H50" t="s">
        <v>1816</v>
      </c>
      <c r="I50" t="s">
        <v>171</v>
      </c>
      <c r="J50" t="s">
        <v>171</v>
      </c>
      <c r="K50" t="s">
        <v>171</v>
      </c>
      <c r="L50" t="s">
        <v>171</v>
      </c>
      <c r="M50" t="s">
        <v>171</v>
      </c>
      <c r="N50" t="s">
        <v>171</v>
      </c>
      <c r="O50" t="s">
        <v>171</v>
      </c>
      <c r="P50" t="s">
        <v>171</v>
      </c>
      <c r="Q50">
        <v>0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</row>
    <row r="52" spans="1:17" x14ac:dyDescent="0.35">
      <c r="A52" t="s">
        <v>44</v>
      </c>
      <c r="B52" t="s">
        <v>1831</v>
      </c>
      <c r="C52" t="s">
        <v>1548</v>
      </c>
      <c r="D52" t="s">
        <v>1581</v>
      </c>
      <c r="E52" t="s">
        <v>1602</v>
      </c>
      <c r="F52" t="s">
        <v>1621</v>
      </c>
      <c r="G52" t="s">
        <v>1641</v>
      </c>
      <c r="H52" t="s">
        <v>1817</v>
      </c>
      <c r="I52" t="s">
        <v>1664</v>
      </c>
      <c r="J52" t="s">
        <v>1684</v>
      </c>
      <c r="K52" t="s">
        <v>1845</v>
      </c>
      <c r="L52" t="s">
        <v>1711</v>
      </c>
      <c r="M52" t="s">
        <v>1730</v>
      </c>
      <c r="N52" t="s">
        <v>1750</v>
      </c>
      <c r="O52" t="s">
        <v>1772</v>
      </c>
      <c r="P52" t="s">
        <v>1796</v>
      </c>
      <c r="Q52">
        <v>1.6329</v>
      </c>
    </row>
    <row r="53" spans="1:17" x14ac:dyDescent="0.35">
      <c r="A53" t="s">
        <v>45</v>
      </c>
      <c r="B53" t="s">
        <v>1832</v>
      </c>
      <c r="C53" t="s">
        <v>1549</v>
      </c>
      <c r="D53" t="s">
        <v>1582</v>
      </c>
      <c r="E53" t="s">
        <v>1603</v>
      </c>
      <c r="F53" t="s">
        <v>1622</v>
      </c>
      <c r="G53" t="s">
        <v>1642</v>
      </c>
      <c r="H53" t="s">
        <v>1818</v>
      </c>
      <c r="I53" t="s">
        <v>1665</v>
      </c>
      <c r="J53" t="s">
        <v>1685</v>
      </c>
      <c r="K53" t="s">
        <v>1696</v>
      </c>
      <c r="L53" t="s">
        <v>1712</v>
      </c>
      <c r="M53" t="s">
        <v>1731</v>
      </c>
      <c r="N53" t="s">
        <v>1751</v>
      </c>
      <c r="O53" t="s">
        <v>1773</v>
      </c>
      <c r="P53" t="s">
        <v>1150</v>
      </c>
      <c r="Q53">
        <v>0.38779999999999998</v>
      </c>
    </row>
    <row r="54" spans="1:17" x14ac:dyDescent="0.35">
      <c r="A54" t="s">
        <v>46</v>
      </c>
      <c r="B54" t="s">
        <v>1833</v>
      </c>
      <c r="C54" t="s">
        <v>1550</v>
      </c>
      <c r="D54" t="s">
        <v>1583</v>
      </c>
      <c r="E54" t="s">
        <v>1604</v>
      </c>
      <c r="F54" t="s">
        <v>1623</v>
      </c>
      <c r="G54" t="s">
        <v>1643</v>
      </c>
      <c r="H54" t="s">
        <v>1819</v>
      </c>
      <c r="I54" t="s">
        <v>1666</v>
      </c>
      <c r="J54" t="s">
        <v>938</v>
      </c>
      <c r="K54" t="s">
        <v>1846</v>
      </c>
      <c r="L54" t="s">
        <v>1713</v>
      </c>
      <c r="M54" t="s">
        <v>1732</v>
      </c>
      <c r="N54" t="s">
        <v>1752</v>
      </c>
      <c r="O54" t="s">
        <v>1774</v>
      </c>
      <c r="P54" t="s">
        <v>1797</v>
      </c>
      <c r="Q54">
        <v>0.79769999999999996</v>
      </c>
    </row>
    <row r="55" spans="1:17" x14ac:dyDescent="0.35">
      <c r="A55" t="s">
        <v>47</v>
      </c>
      <c r="B55" t="s">
        <v>1515</v>
      </c>
      <c r="C55" t="s">
        <v>1551</v>
      </c>
      <c r="D55" t="s">
        <v>1584</v>
      </c>
      <c r="E55" t="s">
        <v>1605</v>
      </c>
      <c r="F55" t="s">
        <v>1624</v>
      </c>
      <c r="G55" t="s">
        <v>1466</v>
      </c>
      <c r="H55" t="s">
        <v>1820</v>
      </c>
      <c r="I55" t="s">
        <v>1667</v>
      </c>
      <c r="J55" t="s">
        <v>1686</v>
      </c>
      <c r="K55" t="s">
        <v>969</v>
      </c>
      <c r="L55" t="s">
        <v>1714</v>
      </c>
      <c r="M55" t="s">
        <v>1733</v>
      </c>
      <c r="N55" t="s">
        <v>1753</v>
      </c>
      <c r="O55" t="s">
        <v>1775</v>
      </c>
      <c r="P55" t="s">
        <v>1798</v>
      </c>
      <c r="Q55">
        <v>1.0359</v>
      </c>
    </row>
    <row r="56" spans="1:17" x14ac:dyDescent="0.35">
      <c r="A56" s="2" t="s">
        <v>48</v>
      </c>
      <c r="B56" t="s">
        <v>1827</v>
      </c>
      <c r="C56" t="s">
        <v>1540</v>
      </c>
      <c r="D56" t="s">
        <v>1573</v>
      </c>
      <c r="E56" t="s">
        <v>1595</v>
      </c>
      <c r="F56" t="s">
        <v>1615</v>
      </c>
      <c r="G56" t="s">
        <v>1633</v>
      </c>
      <c r="H56" t="s">
        <v>1807</v>
      </c>
      <c r="I56" t="s">
        <v>1658</v>
      </c>
      <c r="J56" t="s">
        <v>1677</v>
      </c>
      <c r="K56" t="s">
        <v>1838</v>
      </c>
      <c r="L56" t="s">
        <v>1704</v>
      </c>
      <c r="M56" t="s">
        <v>1723</v>
      </c>
      <c r="N56" t="s">
        <v>1743</v>
      </c>
      <c r="O56" t="s">
        <v>1764</v>
      </c>
      <c r="P56" t="s">
        <v>1789</v>
      </c>
      <c r="Q56">
        <v>0.88100000000000001</v>
      </c>
    </row>
    <row r="57" spans="1:17" x14ac:dyDescent="0.35">
      <c r="A57" t="s">
        <v>49</v>
      </c>
      <c r="B57" t="s">
        <v>1516</v>
      </c>
      <c r="C57" t="s">
        <v>1552</v>
      </c>
      <c r="D57" t="s">
        <v>686</v>
      </c>
      <c r="E57" t="s">
        <v>1264</v>
      </c>
      <c r="F57" t="s">
        <v>1103</v>
      </c>
      <c r="G57" t="s">
        <v>396</v>
      </c>
      <c r="H57" t="s">
        <v>878</v>
      </c>
      <c r="I57" t="s">
        <v>649</v>
      </c>
      <c r="J57" t="s">
        <v>1687</v>
      </c>
      <c r="K57" t="s">
        <v>1847</v>
      </c>
      <c r="L57" t="s">
        <v>1480</v>
      </c>
      <c r="M57" t="s">
        <v>412</v>
      </c>
      <c r="N57" t="s">
        <v>622</v>
      </c>
      <c r="O57" t="s">
        <v>202</v>
      </c>
      <c r="P57" t="s">
        <v>761</v>
      </c>
      <c r="Q57">
        <v>8</v>
      </c>
    </row>
    <row r="58" spans="1:17" x14ac:dyDescent="0.35">
      <c r="A58" t="s">
        <v>50</v>
      </c>
      <c r="B58" t="s">
        <v>1517</v>
      </c>
      <c r="C58" t="s">
        <v>1553</v>
      </c>
      <c r="D58" t="s">
        <v>1162</v>
      </c>
      <c r="E58" t="s">
        <v>396</v>
      </c>
      <c r="F58" t="s">
        <v>915</v>
      </c>
      <c r="G58" t="s">
        <v>421</v>
      </c>
      <c r="H58" t="s">
        <v>1074</v>
      </c>
      <c r="I58" t="s">
        <v>812</v>
      </c>
      <c r="J58" t="s">
        <v>1027</v>
      </c>
      <c r="K58" t="s">
        <v>1697</v>
      </c>
      <c r="L58" t="s">
        <v>1223</v>
      </c>
      <c r="M58" t="s">
        <v>1734</v>
      </c>
      <c r="N58" t="s">
        <v>589</v>
      </c>
      <c r="O58" t="s">
        <v>649</v>
      </c>
      <c r="P58" t="s">
        <v>893</v>
      </c>
      <c r="Q58">
        <v>2.5</v>
      </c>
    </row>
    <row r="59" spans="1:17" x14ac:dyDescent="0.35">
      <c r="A59" t="s">
        <v>51</v>
      </c>
      <c r="B59" t="s">
        <v>878</v>
      </c>
      <c r="C59" t="s">
        <v>1554</v>
      </c>
      <c r="D59" t="s">
        <v>1404</v>
      </c>
      <c r="E59" t="s">
        <v>1606</v>
      </c>
      <c r="F59" t="s">
        <v>1346</v>
      </c>
      <c r="G59" t="s">
        <v>351</v>
      </c>
      <c r="H59" t="s">
        <v>941</v>
      </c>
      <c r="I59" t="s">
        <v>1668</v>
      </c>
      <c r="J59" t="s">
        <v>322</v>
      </c>
      <c r="K59" t="s">
        <v>1848</v>
      </c>
      <c r="L59" t="s">
        <v>589</v>
      </c>
      <c r="M59" t="s">
        <v>1735</v>
      </c>
      <c r="N59" t="s">
        <v>1089</v>
      </c>
      <c r="O59" t="s">
        <v>1776</v>
      </c>
      <c r="P59" t="s">
        <v>1264</v>
      </c>
      <c r="Q59">
        <v>3.63</v>
      </c>
    </row>
    <row r="60" spans="1:17" x14ac:dyDescent="0.35">
      <c r="A60" t="s">
        <v>52</v>
      </c>
      <c r="B60" t="s">
        <v>825</v>
      </c>
      <c r="C60" t="s">
        <v>499</v>
      </c>
      <c r="D60" t="s">
        <v>803</v>
      </c>
      <c r="E60" t="s">
        <v>477</v>
      </c>
      <c r="F60" t="s">
        <v>1114</v>
      </c>
      <c r="G60" t="s">
        <v>649</v>
      </c>
      <c r="H60" t="s">
        <v>1653</v>
      </c>
      <c r="I60" t="s">
        <v>340</v>
      </c>
      <c r="J60" t="s">
        <v>1480</v>
      </c>
      <c r="K60" t="s">
        <v>477</v>
      </c>
      <c r="L60" t="s">
        <v>635</v>
      </c>
      <c r="M60" t="s">
        <v>1269</v>
      </c>
      <c r="N60" t="s">
        <v>340</v>
      </c>
      <c r="O60" t="s">
        <v>1777</v>
      </c>
      <c r="P60" t="s">
        <v>649</v>
      </c>
      <c r="Q60">
        <v>21.5</v>
      </c>
    </row>
    <row r="61" spans="1:17" x14ac:dyDescent="0.35">
      <c r="A61" s="1" t="s">
        <v>53</v>
      </c>
      <c r="B61" t="s">
        <v>1518</v>
      </c>
      <c r="C61" t="s">
        <v>1555</v>
      </c>
      <c r="D61" t="s">
        <v>423</v>
      </c>
      <c r="E61" t="s">
        <v>1553</v>
      </c>
      <c r="F61" t="s">
        <v>470</v>
      </c>
      <c r="G61" t="s">
        <v>1028</v>
      </c>
      <c r="H61" t="s">
        <v>1165</v>
      </c>
      <c r="I61" t="s">
        <v>1052</v>
      </c>
      <c r="J61" t="s">
        <v>1165</v>
      </c>
      <c r="K61" t="s">
        <v>597</v>
      </c>
      <c r="L61" t="s">
        <v>1103</v>
      </c>
      <c r="M61" t="s">
        <v>1736</v>
      </c>
      <c r="N61" t="s">
        <v>261</v>
      </c>
      <c r="O61" t="s">
        <v>833</v>
      </c>
      <c r="P61" t="s">
        <v>710</v>
      </c>
      <c r="Q61">
        <v>4.93</v>
      </c>
    </row>
    <row r="62" spans="1:17" x14ac:dyDescent="0.35">
      <c r="A62" t="s">
        <v>54</v>
      </c>
      <c r="B62" t="s">
        <v>1834</v>
      </c>
      <c r="C62" t="s">
        <v>1556</v>
      </c>
      <c r="D62" t="s">
        <v>1585</v>
      </c>
      <c r="E62" t="s">
        <v>1607</v>
      </c>
      <c r="F62" t="s">
        <v>1625</v>
      </c>
      <c r="G62" t="s">
        <v>1644</v>
      </c>
      <c r="H62" t="s">
        <v>1821</v>
      </c>
      <c r="I62" t="s">
        <v>1669</v>
      </c>
      <c r="J62" t="s">
        <v>1688</v>
      </c>
      <c r="K62" t="s">
        <v>1849</v>
      </c>
      <c r="L62" t="s">
        <v>1715</v>
      </c>
      <c r="M62" t="s">
        <v>1737</v>
      </c>
      <c r="N62" t="s">
        <v>1754</v>
      </c>
      <c r="O62" t="s">
        <v>1778</v>
      </c>
      <c r="P62" t="s">
        <v>1799</v>
      </c>
      <c r="Q62">
        <v>12023.58</v>
      </c>
    </row>
    <row r="63" spans="1:17" x14ac:dyDescent="0.35">
      <c r="A63" t="s">
        <v>55</v>
      </c>
      <c r="B63" t="s">
        <v>1835</v>
      </c>
      <c r="C63" t="s">
        <v>1557</v>
      </c>
      <c r="D63" t="s">
        <v>1586</v>
      </c>
      <c r="E63" t="s">
        <v>1608</v>
      </c>
      <c r="F63" t="s">
        <v>1626</v>
      </c>
      <c r="G63" t="s">
        <v>1645</v>
      </c>
      <c r="H63" t="s">
        <v>1822</v>
      </c>
      <c r="I63" t="s">
        <v>1670</v>
      </c>
      <c r="J63" t="s">
        <v>1689</v>
      </c>
      <c r="K63" t="s">
        <v>1698</v>
      </c>
      <c r="L63" t="s">
        <v>1716</v>
      </c>
      <c r="M63" t="s">
        <v>1738</v>
      </c>
      <c r="N63" t="s">
        <v>1755</v>
      </c>
      <c r="O63" t="s">
        <v>1779</v>
      </c>
      <c r="P63" t="s">
        <v>1800</v>
      </c>
      <c r="Q63">
        <v>8061.63</v>
      </c>
    </row>
    <row r="64" spans="1:17" x14ac:dyDescent="0.35">
      <c r="A64" t="s">
        <v>56</v>
      </c>
      <c r="B64" t="s">
        <v>1836</v>
      </c>
      <c r="C64" t="s">
        <v>1558</v>
      </c>
      <c r="D64" t="s">
        <v>1587</v>
      </c>
      <c r="E64" t="s">
        <v>1609</v>
      </c>
      <c r="F64" t="s">
        <v>1627</v>
      </c>
      <c r="G64" t="s">
        <v>1646</v>
      </c>
      <c r="H64" t="s">
        <v>1823</v>
      </c>
      <c r="I64" t="s">
        <v>1671</v>
      </c>
      <c r="J64" t="s">
        <v>1690</v>
      </c>
      <c r="K64" t="s">
        <v>1850</v>
      </c>
      <c r="L64" t="s">
        <v>1717</v>
      </c>
      <c r="M64" t="s">
        <v>1739</v>
      </c>
      <c r="N64" t="s">
        <v>1756</v>
      </c>
      <c r="O64" t="s">
        <v>1780</v>
      </c>
      <c r="P64" t="s">
        <v>1801</v>
      </c>
      <c r="Q64">
        <v>7117.56</v>
      </c>
    </row>
    <row r="65" spans="1:18" x14ac:dyDescent="0.35">
      <c r="A65" t="s">
        <v>57</v>
      </c>
      <c r="B65" t="s">
        <v>1519</v>
      </c>
      <c r="C65" t="s">
        <v>1559</v>
      </c>
      <c r="D65" t="s">
        <v>1588</v>
      </c>
      <c r="E65" t="s">
        <v>1610</v>
      </c>
      <c r="F65" t="s">
        <v>1628</v>
      </c>
      <c r="G65" t="s">
        <v>1647</v>
      </c>
      <c r="H65" t="s">
        <v>1824</v>
      </c>
      <c r="I65" t="s">
        <v>1672</v>
      </c>
      <c r="J65" t="s">
        <v>1691</v>
      </c>
      <c r="K65" t="s">
        <v>1699</v>
      </c>
      <c r="L65" t="s">
        <v>1718</v>
      </c>
      <c r="M65" t="s">
        <v>1740</v>
      </c>
      <c r="N65" t="s">
        <v>1757</v>
      </c>
      <c r="O65" t="s">
        <v>1781</v>
      </c>
      <c r="P65" t="s">
        <v>1802</v>
      </c>
      <c r="Q65">
        <v>47652.26</v>
      </c>
    </row>
    <row r="66" spans="1:18" x14ac:dyDescent="0.35">
      <c r="A66" t="s">
        <v>58</v>
      </c>
      <c r="B66" t="s">
        <v>1830</v>
      </c>
      <c r="C66" t="s">
        <v>1543</v>
      </c>
      <c r="D66" t="s">
        <v>1577</v>
      </c>
      <c r="E66" t="s">
        <v>1599</v>
      </c>
      <c r="F66" t="s">
        <v>1618</v>
      </c>
      <c r="G66" t="s">
        <v>1636</v>
      </c>
      <c r="H66" t="s">
        <v>1811</v>
      </c>
      <c r="I66" t="s">
        <v>1660</v>
      </c>
      <c r="J66" t="s">
        <v>1680</v>
      </c>
      <c r="K66" t="s">
        <v>1840</v>
      </c>
      <c r="L66" t="s">
        <v>1707</v>
      </c>
      <c r="M66" t="s">
        <v>1726</v>
      </c>
      <c r="N66" t="s">
        <v>1746</v>
      </c>
      <c r="O66" t="s">
        <v>1767</v>
      </c>
      <c r="P66" t="s">
        <v>1792</v>
      </c>
      <c r="Q66">
        <v>10600.92</v>
      </c>
    </row>
    <row r="67" spans="1:18" x14ac:dyDescent="0.35">
      <c r="A67" t="s">
        <v>59</v>
      </c>
      <c r="B67" t="s">
        <v>1520</v>
      </c>
      <c r="C67" t="s">
        <v>171</v>
      </c>
      <c r="D67" t="s">
        <v>171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>
        <v>0</v>
      </c>
    </row>
    <row r="68" spans="1:18" x14ac:dyDescent="0.35">
      <c r="A68" t="s">
        <v>60</v>
      </c>
      <c r="B68" t="s">
        <v>1521</v>
      </c>
      <c r="C68" t="s">
        <v>1560</v>
      </c>
      <c r="D68" t="s">
        <v>171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>
        <v>0</v>
      </c>
    </row>
    <row r="69" spans="1:18" x14ac:dyDescent="0.35">
      <c r="A69" t="s">
        <v>61</v>
      </c>
      <c r="B69" t="s">
        <v>1522</v>
      </c>
      <c r="C69" t="s">
        <v>1561</v>
      </c>
      <c r="D69" t="s">
        <v>171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>
        <v>0</v>
      </c>
    </row>
    <row r="70" spans="1:18" x14ac:dyDescent="0.35">
      <c r="A70" t="s">
        <v>62</v>
      </c>
      <c r="B70" t="s">
        <v>1523</v>
      </c>
      <c r="C70" t="s">
        <v>1562</v>
      </c>
      <c r="D70" t="s">
        <v>171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>
        <v>0</v>
      </c>
    </row>
    <row r="71" spans="1:18" x14ac:dyDescent="0.35">
      <c r="A71" t="s">
        <v>63</v>
      </c>
      <c r="B71" t="s">
        <v>1524</v>
      </c>
      <c r="C71" t="s">
        <v>1563</v>
      </c>
      <c r="D71" t="s">
        <v>171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>
        <v>0</v>
      </c>
    </row>
    <row r="72" spans="1:18" x14ac:dyDescent="0.35">
      <c r="A72" t="s">
        <v>64</v>
      </c>
      <c r="B72" t="s">
        <v>1381</v>
      </c>
      <c r="C72" t="s">
        <v>171</v>
      </c>
      <c r="D72" t="s">
        <v>171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>
        <v>0</v>
      </c>
    </row>
    <row r="73" spans="1:18" x14ac:dyDescent="0.35">
      <c r="A73" t="s">
        <v>65</v>
      </c>
      <c r="B73" t="s">
        <v>177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>
        <v>0</v>
      </c>
    </row>
    <row r="74" spans="1:18" x14ac:dyDescent="0.35">
      <c r="A74" t="s">
        <v>66</v>
      </c>
      <c r="B74" t="s">
        <v>184</v>
      </c>
      <c r="C74" t="s">
        <v>171</v>
      </c>
      <c r="D74" t="s">
        <v>171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>
        <v>0</v>
      </c>
    </row>
    <row r="75" spans="1:18" x14ac:dyDescent="0.35">
      <c r="A75" t="s">
        <v>67</v>
      </c>
      <c r="B75" t="s">
        <v>295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>
        <v>0</v>
      </c>
    </row>
    <row r="76" spans="1:18" x14ac:dyDescent="0.35">
      <c r="A76" t="s">
        <v>68</v>
      </c>
      <c r="B76" t="s">
        <v>219</v>
      </c>
      <c r="C76" t="s">
        <v>171</v>
      </c>
      <c r="D76" t="s">
        <v>171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>
        <v>0</v>
      </c>
    </row>
    <row r="77" spans="1:18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R77" t="s">
        <v>79</v>
      </c>
    </row>
    <row r="78" spans="1:18" x14ac:dyDescent="0.35">
      <c r="A78" s="2" t="s">
        <v>70</v>
      </c>
      <c r="B78" t="s">
        <v>1110</v>
      </c>
      <c r="C78" t="s">
        <v>678</v>
      </c>
      <c r="D78" t="s">
        <v>237</v>
      </c>
      <c r="E78" t="s">
        <v>171</v>
      </c>
      <c r="F78" t="s">
        <v>171</v>
      </c>
      <c r="G78" t="s">
        <v>364</v>
      </c>
      <c r="H78" t="s">
        <v>171</v>
      </c>
      <c r="I78" t="s">
        <v>364</v>
      </c>
      <c r="J78" t="s">
        <v>223</v>
      </c>
      <c r="K78" t="s">
        <v>280</v>
      </c>
      <c r="L78" t="s">
        <v>171</v>
      </c>
      <c r="M78" t="s">
        <v>171</v>
      </c>
      <c r="N78" t="s">
        <v>171</v>
      </c>
      <c r="O78" t="s">
        <v>280</v>
      </c>
      <c r="P78" t="s">
        <v>171</v>
      </c>
      <c r="Q78">
        <v>0</v>
      </c>
    </row>
    <row r="79" spans="1:18" x14ac:dyDescent="0.35">
      <c r="A79" s="1" t="s">
        <v>71</v>
      </c>
      <c r="B79" t="s">
        <v>1525</v>
      </c>
      <c r="C79" t="s">
        <v>1564</v>
      </c>
      <c r="D79" t="s">
        <v>1589</v>
      </c>
      <c r="E79" t="s">
        <v>236</v>
      </c>
      <c r="F79" t="s">
        <v>236</v>
      </c>
      <c r="G79" t="s">
        <v>1648</v>
      </c>
      <c r="H79" t="s">
        <v>1654</v>
      </c>
      <c r="I79" t="s">
        <v>1673</v>
      </c>
      <c r="J79" t="s">
        <v>1692</v>
      </c>
      <c r="K79" t="s">
        <v>1700</v>
      </c>
      <c r="L79" t="s">
        <v>236</v>
      </c>
      <c r="M79" t="s">
        <v>236</v>
      </c>
      <c r="N79" t="s">
        <v>236</v>
      </c>
      <c r="O79" t="s">
        <v>1782</v>
      </c>
      <c r="P79" t="s">
        <v>236</v>
      </c>
      <c r="Q79">
        <v>0</v>
      </c>
    </row>
    <row r="80" spans="1:18" x14ac:dyDescent="0.35">
      <c r="A80" t="s">
        <v>72</v>
      </c>
      <c r="B80" t="s">
        <v>171</v>
      </c>
      <c r="C80" t="s">
        <v>171</v>
      </c>
      <c r="D80" t="s">
        <v>237</v>
      </c>
      <c r="E80" t="s">
        <v>171</v>
      </c>
      <c r="F80" t="s">
        <v>171</v>
      </c>
      <c r="G80" t="s">
        <v>171</v>
      </c>
      <c r="H80" t="s">
        <v>171</v>
      </c>
      <c r="I80" t="s">
        <v>171</v>
      </c>
      <c r="J80" t="s">
        <v>171</v>
      </c>
      <c r="K80" t="s">
        <v>171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>
        <v>0</v>
      </c>
    </row>
    <row r="81" spans="1:17" x14ac:dyDescent="0.35">
      <c r="A81" t="s">
        <v>73</v>
      </c>
      <c r="B81" t="s">
        <v>1526</v>
      </c>
      <c r="C81" t="s">
        <v>1565</v>
      </c>
      <c r="D81" t="s">
        <v>1589</v>
      </c>
      <c r="E81" t="s">
        <v>236</v>
      </c>
      <c r="F81" t="s">
        <v>236</v>
      </c>
      <c r="G81" t="s">
        <v>236</v>
      </c>
      <c r="H81" t="s">
        <v>1654</v>
      </c>
      <c r="I81" t="s">
        <v>236</v>
      </c>
      <c r="J81" t="s">
        <v>236</v>
      </c>
      <c r="K81" t="s">
        <v>236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>
        <v>0</v>
      </c>
    </row>
    <row r="82" spans="1:17" x14ac:dyDescent="0.35">
      <c r="A82" s="2" t="s">
        <v>74</v>
      </c>
      <c r="B82" t="s">
        <v>484</v>
      </c>
      <c r="C82" t="s">
        <v>364</v>
      </c>
      <c r="D82" t="s">
        <v>857</v>
      </c>
      <c r="E82" t="s">
        <v>857</v>
      </c>
      <c r="F82" t="s">
        <v>857</v>
      </c>
      <c r="G82" t="s">
        <v>223</v>
      </c>
      <c r="H82" t="s">
        <v>430</v>
      </c>
      <c r="I82" t="s">
        <v>171</v>
      </c>
      <c r="J82" t="s">
        <v>701</v>
      </c>
      <c r="K82" t="s">
        <v>268</v>
      </c>
      <c r="L82" t="s">
        <v>484</v>
      </c>
      <c r="M82" t="s">
        <v>857</v>
      </c>
      <c r="N82" t="s">
        <v>1373</v>
      </c>
      <c r="O82" t="s">
        <v>484</v>
      </c>
      <c r="P82" t="s">
        <v>857</v>
      </c>
      <c r="Q82">
        <v>0.06</v>
      </c>
    </row>
    <row r="83" spans="1:17" x14ac:dyDescent="0.35">
      <c r="A83" s="1" t="s">
        <v>75</v>
      </c>
      <c r="B83" t="s">
        <v>1527</v>
      </c>
      <c r="C83" t="s">
        <v>1566</v>
      </c>
      <c r="D83" t="s">
        <v>1590</v>
      </c>
      <c r="E83" t="s">
        <v>1611</v>
      </c>
      <c r="F83" t="s">
        <v>1629</v>
      </c>
      <c r="G83" t="s">
        <v>1649</v>
      </c>
      <c r="H83" t="s">
        <v>1825</v>
      </c>
      <c r="I83" t="s">
        <v>236</v>
      </c>
      <c r="J83" t="s">
        <v>1693</v>
      </c>
      <c r="K83" t="s">
        <v>1851</v>
      </c>
      <c r="L83" t="s">
        <v>1719</v>
      </c>
      <c r="M83" t="s">
        <v>1741</v>
      </c>
      <c r="N83" t="s">
        <v>1758</v>
      </c>
      <c r="O83" t="s">
        <v>1783</v>
      </c>
      <c r="P83" t="s">
        <v>1803</v>
      </c>
      <c r="Q83">
        <v>0.96260000000000001</v>
      </c>
    </row>
    <row r="84" spans="1:17" x14ac:dyDescent="0.35">
      <c r="A84" t="s">
        <v>76</v>
      </c>
      <c r="B84" t="s">
        <v>1528</v>
      </c>
      <c r="C84" t="s">
        <v>1567</v>
      </c>
      <c r="D84" t="s">
        <v>1591</v>
      </c>
      <c r="E84" t="s">
        <v>171</v>
      </c>
      <c r="F84" t="s">
        <v>171</v>
      </c>
      <c r="G84" t="s">
        <v>1650</v>
      </c>
      <c r="H84" t="s">
        <v>1655</v>
      </c>
      <c r="I84" t="s">
        <v>1674</v>
      </c>
      <c r="J84" t="s">
        <v>1694</v>
      </c>
      <c r="K84" t="s">
        <v>1701</v>
      </c>
      <c r="L84" t="s">
        <v>171</v>
      </c>
      <c r="M84" t="s">
        <v>171</v>
      </c>
      <c r="N84" t="s">
        <v>171</v>
      </c>
      <c r="O84" t="s">
        <v>1784</v>
      </c>
      <c r="P84" t="s">
        <v>171</v>
      </c>
      <c r="Q84">
        <v>0</v>
      </c>
    </row>
    <row r="85" spans="1:17" x14ac:dyDescent="0.35">
      <c r="A85" s="1" t="s">
        <v>77</v>
      </c>
      <c r="B85" t="s">
        <v>1529</v>
      </c>
      <c r="C85" t="s">
        <v>1568</v>
      </c>
      <c r="D85" t="s">
        <v>1592</v>
      </c>
      <c r="E85" t="s">
        <v>1612</v>
      </c>
      <c r="F85" t="s">
        <v>1630</v>
      </c>
      <c r="G85" t="s">
        <v>1651</v>
      </c>
      <c r="H85" t="s">
        <v>1826</v>
      </c>
      <c r="I85" t="s">
        <v>171</v>
      </c>
      <c r="J85" t="s">
        <v>1695</v>
      </c>
      <c r="K85" t="s">
        <v>1852</v>
      </c>
      <c r="L85" t="s">
        <v>1720</v>
      </c>
      <c r="M85" t="s">
        <v>1742</v>
      </c>
      <c r="N85" t="s">
        <v>1759</v>
      </c>
      <c r="O85" t="s">
        <v>1785</v>
      </c>
      <c r="P85" t="s">
        <v>1804</v>
      </c>
      <c r="Q85">
        <v>8554.56</v>
      </c>
    </row>
    <row r="86" spans="1:17" x14ac:dyDescent="0.35">
      <c r="A86" t="s">
        <v>78</v>
      </c>
      <c r="B86" t="s">
        <v>1530</v>
      </c>
      <c r="C86" t="s">
        <v>1569</v>
      </c>
      <c r="D86" t="s">
        <v>1206</v>
      </c>
      <c r="E86" t="s">
        <v>171</v>
      </c>
      <c r="F86" t="s">
        <v>171</v>
      </c>
      <c r="G86" t="s">
        <v>1652</v>
      </c>
      <c r="H86" t="s">
        <v>237</v>
      </c>
      <c r="I86" t="s">
        <v>171</v>
      </c>
      <c r="J86" t="s">
        <v>282</v>
      </c>
      <c r="K86" t="s">
        <v>248</v>
      </c>
      <c r="L86" t="s">
        <v>171</v>
      </c>
      <c r="M86" t="s">
        <v>171</v>
      </c>
      <c r="N86" t="s">
        <v>171</v>
      </c>
      <c r="O86" t="s">
        <v>1786</v>
      </c>
      <c r="P86" t="s">
        <v>171</v>
      </c>
      <c r="Q86">
        <v>0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:H104857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style="2" bestFit="1" customWidth="1"/>
    <col min="9" max="9" width="6.625" customWidth="1"/>
    <col min="10" max="10" width="5.125" bestFit="1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8.875" bestFit="1" customWidth="1"/>
    <col min="16" max="16" width="7" bestFit="1" customWidth="1"/>
    <col min="17" max="17" width="7.75" customWidth="1"/>
  </cols>
  <sheetData>
    <row r="1" spans="1:17" x14ac:dyDescent="0.35">
      <c r="A1" s="3" t="s">
        <v>155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2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7" x14ac:dyDescent="0.35">
      <c r="A4" s="28" t="s">
        <v>107</v>
      </c>
      <c r="B4">
        <v>2680</v>
      </c>
      <c r="C4" s="19">
        <v>810</v>
      </c>
      <c r="D4" s="19">
        <v>177</v>
      </c>
      <c r="E4" s="20">
        <v>128</v>
      </c>
      <c r="F4" s="20">
        <v>149</v>
      </c>
      <c r="G4" s="20">
        <v>65</v>
      </c>
      <c r="H4" s="20">
        <v>298</v>
      </c>
      <c r="I4" s="20">
        <v>116</v>
      </c>
      <c r="J4" s="20">
        <v>152</v>
      </c>
      <c r="K4" s="20">
        <v>192</v>
      </c>
      <c r="L4" s="20">
        <v>132</v>
      </c>
      <c r="M4" s="20">
        <v>257</v>
      </c>
      <c r="N4" s="20">
        <v>60</v>
      </c>
      <c r="O4" s="20">
        <v>139</v>
      </c>
      <c r="P4" s="20">
        <v>66</v>
      </c>
      <c r="Q4" s="20">
        <v>83</v>
      </c>
    </row>
    <row r="5" spans="1:17" x14ac:dyDescent="0.35">
      <c r="A5" s="16" t="s">
        <v>109</v>
      </c>
      <c r="B5" s="19"/>
      <c r="C5" s="19">
        <v>6</v>
      </c>
      <c r="D5" s="19">
        <v>1</v>
      </c>
      <c r="E5" s="19"/>
      <c r="F5" s="19"/>
      <c r="G5" s="19"/>
      <c r="H5" s="20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20">
        <v>1</v>
      </c>
      <c r="D6" s="19"/>
      <c r="E6" s="19">
        <v>1</v>
      </c>
      <c r="F6" s="19"/>
      <c r="G6" s="19"/>
      <c r="H6" s="20"/>
      <c r="I6" s="19"/>
      <c r="J6" s="19"/>
      <c r="K6" s="19"/>
      <c r="L6" s="19"/>
      <c r="M6" s="19"/>
      <c r="N6" s="19"/>
      <c r="O6" s="20"/>
      <c r="P6" s="20"/>
      <c r="Q6" s="19"/>
    </row>
    <row r="7" spans="1:17" x14ac:dyDescent="0.35">
      <c r="A7" s="16" t="s">
        <v>111</v>
      </c>
      <c r="B7" s="20"/>
      <c r="C7" s="20">
        <v>156</v>
      </c>
      <c r="D7" s="20">
        <v>1</v>
      </c>
      <c r="E7" s="19"/>
      <c r="F7" s="19"/>
      <c r="G7" s="20"/>
      <c r="H7" s="20"/>
      <c r="I7" s="20"/>
      <c r="J7" s="20"/>
      <c r="K7" s="20">
        <v>3</v>
      </c>
      <c r="L7" s="19"/>
      <c r="M7" s="20"/>
      <c r="N7" s="20">
        <v>5</v>
      </c>
      <c r="O7" s="20">
        <v>1</v>
      </c>
      <c r="P7" s="20">
        <v>9</v>
      </c>
      <c r="Q7" s="20">
        <v>2</v>
      </c>
    </row>
    <row r="8" spans="1:17" x14ac:dyDescent="0.35">
      <c r="A8" s="32" t="s">
        <v>113</v>
      </c>
      <c r="B8" s="20">
        <v>14387</v>
      </c>
      <c r="C8" s="20">
        <v>4244</v>
      </c>
      <c r="D8" s="20">
        <v>605</v>
      </c>
      <c r="E8" s="20">
        <v>438</v>
      </c>
      <c r="F8" s="20">
        <v>549</v>
      </c>
      <c r="G8" s="20">
        <v>212</v>
      </c>
      <c r="H8" s="20">
        <v>849</v>
      </c>
      <c r="I8" s="20">
        <v>327</v>
      </c>
      <c r="J8" s="20">
        <v>466</v>
      </c>
      <c r="K8" s="20">
        <v>775</v>
      </c>
      <c r="L8" s="20">
        <v>483</v>
      </c>
      <c r="M8" s="20">
        <v>964</v>
      </c>
      <c r="N8" s="20">
        <v>194</v>
      </c>
      <c r="O8" s="20">
        <v>526</v>
      </c>
      <c r="P8" s="20">
        <v>269</v>
      </c>
      <c r="Q8" s="20">
        <v>433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s="2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394</v>
      </c>
      <c r="C10" t="s">
        <v>1141</v>
      </c>
      <c r="D10" t="s">
        <v>1302</v>
      </c>
      <c r="E10" t="s">
        <v>1921</v>
      </c>
      <c r="F10" t="s">
        <v>1943</v>
      </c>
      <c r="G10" t="s">
        <v>171</v>
      </c>
      <c r="H10" s="2" t="s">
        <v>171</v>
      </c>
      <c r="I10" t="s">
        <v>1988</v>
      </c>
      <c r="J10" t="s">
        <v>171</v>
      </c>
      <c r="K10" t="s">
        <v>171</v>
      </c>
      <c r="L10" t="s">
        <v>171</v>
      </c>
      <c r="M10" t="s">
        <v>1440</v>
      </c>
      <c r="N10" t="s">
        <v>171</v>
      </c>
      <c r="O10" t="s">
        <v>2108</v>
      </c>
      <c r="P10" t="s">
        <v>271</v>
      </c>
      <c r="Q10" t="s">
        <v>601</v>
      </c>
    </row>
    <row r="11" spans="1:17" x14ac:dyDescent="0.35">
      <c r="A11" t="s">
        <v>3</v>
      </c>
      <c r="B11" t="s">
        <v>1163</v>
      </c>
      <c r="C11" t="s">
        <v>171</v>
      </c>
      <c r="D11" t="s">
        <v>171</v>
      </c>
      <c r="E11" t="s">
        <v>171</v>
      </c>
      <c r="F11" t="s">
        <v>171</v>
      </c>
      <c r="G11" t="s">
        <v>171</v>
      </c>
      <c r="H11" s="2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1853</v>
      </c>
      <c r="C12" t="s">
        <v>1805</v>
      </c>
      <c r="D12" t="s">
        <v>172</v>
      </c>
      <c r="E12" t="s">
        <v>171</v>
      </c>
      <c r="F12" t="s">
        <v>171</v>
      </c>
      <c r="G12" t="s">
        <v>171</v>
      </c>
      <c r="H12" s="2" t="s">
        <v>171</v>
      </c>
      <c r="I12" t="s">
        <v>171</v>
      </c>
      <c r="J12" t="s">
        <v>171</v>
      </c>
      <c r="K12" t="s">
        <v>171</v>
      </c>
      <c r="L12" t="s">
        <v>171</v>
      </c>
      <c r="M12" t="s">
        <v>184</v>
      </c>
      <c r="N12" t="s">
        <v>171</v>
      </c>
      <c r="O12" t="s">
        <v>242</v>
      </c>
      <c r="P12" t="s">
        <v>171</v>
      </c>
      <c r="Q12" t="s">
        <v>211</v>
      </c>
    </row>
    <row r="13" spans="1:17" x14ac:dyDescent="0.35">
      <c r="A13" t="s">
        <v>5</v>
      </c>
      <c r="B13" t="s">
        <v>1854</v>
      </c>
      <c r="C13" t="s">
        <v>172</v>
      </c>
      <c r="D13" t="s">
        <v>171</v>
      </c>
      <c r="E13" t="s">
        <v>171</v>
      </c>
      <c r="F13" t="s">
        <v>171</v>
      </c>
      <c r="G13" t="s">
        <v>171</v>
      </c>
      <c r="H13" s="2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 t="s">
        <v>219</v>
      </c>
    </row>
    <row r="14" spans="1:17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s="2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171</v>
      </c>
      <c r="C15" t="s">
        <v>172</v>
      </c>
      <c r="D15" t="s">
        <v>171</v>
      </c>
      <c r="E15" t="s">
        <v>171</v>
      </c>
      <c r="F15" t="s">
        <v>219</v>
      </c>
      <c r="G15" t="s">
        <v>171</v>
      </c>
      <c r="H15" s="2" t="s">
        <v>171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1855</v>
      </c>
      <c r="C16" t="s">
        <v>171</v>
      </c>
      <c r="D16" t="s">
        <v>171</v>
      </c>
      <c r="E16" t="s">
        <v>171</v>
      </c>
      <c r="F16" t="s">
        <v>171</v>
      </c>
      <c r="G16" t="s">
        <v>171</v>
      </c>
      <c r="H16" s="2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1856</v>
      </c>
      <c r="C17" t="s">
        <v>805</v>
      </c>
      <c r="D17" t="s">
        <v>1899</v>
      </c>
      <c r="E17" t="s">
        <v>1163</v>
      </c>
      <c r="F17" t="s">
        <v>1944</v>
      </c>
      <c r="G17" t="s">
        <v>1965</v>
      </c>
      <c r="H17" s="2" t="s">
        <v>2188</v>
      </c>
      <c r="I17" t="s">
        <v>1989</v>
      </c>
      <c r="J17" t="s">
        <v>1028</v>
      </c>
      <c r="K17" t="s">
        <v>227</v>
      </c>
      <c r="L17" t="s">
        <v>2033</v>
      </c>
      <c r="M17" t="s">
        <v>322</v>
      </c>
      <c r="N17" t="s">
        <v>682</v>
      </c>
      <c r="O17" t="s">
        <v>1637</v>
      </c>
      <c r="P17" t="s">
        <v>949</v>
      </c>
      <c r="Q17" t="s">
        <v>572</v>
      </c>
    </row>
    <row r="18" spans="1:17" x14ac:dyDescent="0.35">
      <c r="A18" t="s">
        <v>10</v>
      </c>
      <c r="B18" t="s">
        <v>1857</v>
      </c>
      <c r="C18" t="s">
        <v>2069</v>
      </c>
      <c r="D18" t="s">
        <v>171</v>
      </c>
      <c r="E18" t="s">
        <v>171</v>
      </c>
      <c r="F18" t="s">
        <v>438</v>
      </c>
      <c r="G18" t="s">
        <v>171</v>
      </c>
      <c r="H18" s="2" t="s">
        <v>171</v>
      </c>
      <c r="I18" t="s">
        <v>171</v>
      </c>
      <c r="J18" t="s">
        <v>171</v>
      </c>
      <c r="K18" t="s">
        <v>171</v>
      </c>
      <c r="L18" t="s">
        <v>171</v>
      </c>
      <c r="M18" t="s">
        <v>171</v>
      </c>
      <c r="N18" t="s">
        <v>171</v>
      </c>
      <c r="O18" t="s">
        <v>171</v>
      </c>
      <c r="P18" t="s">
        <v>171</v>
      </c>
      <c r="Q18" t="s">
        <v>171</v>
      </c>
    </row>
    <row r="19" spans="1:17" x14ac:dyDescent="0.35">
      <c r="A19" t="s">
        <v>11</v>
      </c>
      <c r="B19" t="s">
        <v>1858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s="2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1859</v>
      </c>
      <c r="C20" t="s">
        <v>1657</v>
      </c>
      <c r="D20" t="s">
        <v>242</v>
      </c>
      <c r="E20" t="s">
        <v>246</v>
      </c>
      <c r="F20" t="s">
        <v>171</v>
      </c>
      <c r="G20" t="s">
        <v>171</v>
      </c>
      <c r="H20" s="2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171</v>
      </c>
      <c r="Q20" t="s">
        <v>171</v>
      </c>
    </row>
    <row r="21" spans="1:17" x14ac:dyDescent="0.35">
      <c r="A21" t="s">
        <v>13</v>
      </c>
      <c r="B21" t="s">
        <v>659</v>
      </c>
      <c r="C21" t="s">
        <v>171</v>
      </c>
      <c r="D21" t="s">
        <v>171</v>
      </c>
      <c r="E21" t="s">
        <v>171</v>
      </c>
      <c r="F21" t="s">
        <v>171</v>
      </c>
      <c r="G21" t="s">
        <v>171</v>
      </c>
      <c r="H21" s="2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178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s="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1860</v>
      </c>
      <c r="C23" t="s">
        <v>879</v>
      </c>
      <c r="D23" t="s">
        <v>1900</v>
      </c>
      <c r="E23" t="s">
        <v>1922</v>
      </c>
      <c r="F23" t="s">
        <v>1945</v>
      </c>
      <c r="G23" t="s">
        <v>1966</v>
      </c>
      <c r="H23" s="2" t="s">
        <v>2189</v>
      </c>
      <c r="I23" t="s">
        <v>171</v>
      </c>
      <c r="J23" t="s">
        <v>2166</v>
      </c>
      <c r="K23" t="s">
        <v>2011</v>
      </c>
      <c r="L23" t="s">
        <v>1417</v>
      </c>
      <c r="M23" t="s">
        <v>2050</v>
      </c>
      <c r="N23" t="s">
        <v>1135</v>
      </c>
      <c r="O23" t="s">
        <v>2109</v>
      </c>
      <c r="P23" t="s">
        <v>1533</v>
      </c>
      <c r="Q23" t="s">
        <v>2143</v>
      </c>
    </row>
    <row r="24" spans="1:17" x14ac:dyDescent="0.35">
      <c r="A24" t="s">
        <v>16</v>
      </c>
      <c r="B24" t="s">
        <v>1861</v>
      </c>
      <c r="C24" t="s">
        <v>536</v>
      </c>
      <c r="D24" t="s">
        <v>353</v>
      </c>
      <c r="E24" t="s">
        <v>227</v>
      </c>
      <c r="F24" t="s">
        <v>1944</v>
      </c>
      <c r="G24" t="s">
        <v>1967</v>
      </c>
      <c r="H24" s="2" t="s">
        <v>797</v>
      </c>
      <c r="I24" t="s">
        <v>1141</v>
      </c>
      <c r="J24" t="s">
        <v>1379</v>
      </c>
      <c r="K24" t="s">
        <v>841</v>
      </c>
      <c r="L24" t="s">
        <v>2033</v>
      </c>
      <c r="M24" t="s">
        <v>322</v>
      </c>
      <c r="N24" t="s">
        <v>1135</v>
      </c>
      <c r="O24" t="s">
        <v>1863</v>
      </c>
      <c r="P24" t="s">
        <v>271</v>
      </c>
      <c r="Q24" t="s">
        <v>2144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s="2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s="2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s="2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171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s="2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227</v>
      </c>
      <c r="C29" t="s">
        <v>171</v>
      </c>
      <c r="D29" t="s">
        <v>171</v>
      </c>
      <c r="E29" t="s">
        <v>171</v>
      </c>
      <c r="F29" t="s">
        <v>171</v>
      </c>
      <c r="G29" t="s">
        <v>171</v>
      </c>
      <c r="H29" s="2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1862</v>
      </c>
      <c r="C30" t="s">
        <v>171</v>
      </c>
      <c r="D30" t="s">
        <v>171</v>
      </c>
      <c r="E30" t="s">
        <v>171</v>
      </c>
      <c r="F30" t="s">
        <v>171</v>
      </c>
      <c r="G30" t="s">
        <v>171</v>
      </c>
      <c r="H30" s="2" t="s">
        <v>171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337</v>
      </c>
      <c r="C31" t="s">
        <v>171</v>
      </c>
      <c r="D31" t="s">
        <v>171</v>
      </c>
      <c r="E31" t="s">
        <v>171</v>
      </c>
      <c r="F31" t="s">
        <v>1946</v>
      </c>
      <c r="G31" t="s">
        <v>171</v>
      </c>
      <c r="H31" s="2" t="s">
        <v>171</v>
      </c>
      <c r="I31" t="s">
        <v>171</v>
      </c>
      <c r="J31" t="s">
        <v>171</v>
      </c>
      <c r="K31" t="s">
        <v>171</v>
      </c>
      <c r="L31" t="s">
        <v>171</v>
      </c>
      <c r="M31" t="s">
        <v>184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1863</v>
      </c>
      <c r="C32" t="s">
        <v>2070</v>
      </c>
      <c r="D32" t="s">
        <v>171</v>
      </c>
      <c r="E32" t="s">
        <v>171</v>
      </c>
      <c r="F32" t="s">
        <v>438</v>
      </c>
      <c r="G32" t="s">
        <v>171</v>
      </c>
      <c r="H32" s="2" t="s">
        <v>550</v>
      </c>
      <c r="I32" t="s">
        <v>171</v>
      </c>
      <c r="J32" t="s">
        <v>171</v>
      </c>
      <c r="K32" t="s">
        <v>171</v>
      </c>
      <c r="L32" t="s">
        <v>171</v>
      </c>
      <c r="M32" t="s">
        <v>879</v>
      </c>
      <c r="N32" t="s">
        <v>171</v>
      </c>
      <c r="O32" t="s">
        <v>171</v>
      </c>
      <c r="P32" t="s">
        <v>171</v>
      </c>
      <c r="Q32" t="s">
        <v>171</v>
      </c>
    </row>
    <row r="33" spans="1:17" x14ac:dyDescent="0.35">
      <c r="A33" t="s">
        <v>25</v>
      </c>
      <c r="B33" t="s">
        <v>1864</v>
      </c>
      <c r="C33" t="s">
        <v>2071</v>
      </c>
      <c r="D33" t="s">
        <v>171</v>
      </c>
      <c r="E33" t="s">
        <v>171</v>
      </c>
      <c r="F33" t="s">
        <v>171</v>
      </c>
      <c r="G33" t="s">
        <v>171</v>
      </c>
      <c r="H33" s="2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171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s="2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s="2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1865</v>
      </c>
      <c r="C36" t="s">
        <v>2072</v>
      </c>
      <c r="D36" t="s">
        <v>1901</v>
      </c>
      <c r="E36" t="s">
        <v>1923</v>
      </c>
      <c r="F36" t="s">
        <v>1947</v>
      </c>
      <c r="G36" t="s">
        <v>1968</v>
      </c>
      <c r="H36" s="2" t="s">
        <v>2190</v>
      </c>
      <c r="I36" t="s">
        <v>1990</v>
      </c>
      <c r="J36" t="s">
        <v>2167</v>
      </c>
      <c r="K36" t="s">
        <v>2012</v>
      </c>
      <c r="L36" t="s">
        <v>2034</v>
      </c>
      <c r="M36" t="s">
        <v>2051</v>
      </c>
      <c r="N36" t="s">
        <v>2090</v>
      </c>
      <c r="O36" t="s">
        <v>2110</v>
      </c>
      <c r="P36" t="s">
        <v>2129</v>
      </c>
      <c r="Q36" t="s">
        <v>2145</v>
      </c>
    </row>
    <row r="37" spans="1:17" x14ac:dyDescent="0.35">
      <c r="A37" s="1" t="s">
        <v>29</v>
      </c>
      <c r="B37" t="s">
        <v>1866</v>
      </c>
      <c r="C37" t="s">
        <v>2073</v>
      </c>
      <c r="D37" t="s">
        <v>1902</v>
      </c>
      <c r="E37" t="s">
        <v>1924</v>
      </c>
      <c r="F37" t="s">
        <v>1948</v>
      </c>
      <c r="G37" t="s">
        <v>748</v>
      </c>
      <c r="H37" s="2" t="s">
        <v>2191</v>
      </c>
      <c r="I37" t="s">
        <v>1991</v>
      </c>
      <c r="J37" t="s">
        <v>2168</v>
      </c>
      <c r="K37" t="s">
        <v>2013</v>
      </c>
      <c r="L37" t="s">
        <v>2035</v>
      </c>
      <c r="M37" t="s">
        <v>2052</v>
      </c>
      <c r="N37" t="s">
        <v>2091</v>
      </c>
      <c r="O37" t="s">
        <v>2111</v>
      </c>
      <c r="P37" t="s">
        <v>2130</v>
      </c>
      <c r="Q37" t="s">
        <v>2146</v>
      </c>
    </row>
    <row r="38" spans="1:17" x14ac:dyDescent="0.35">
      <c r="A38" t="s">
        <v>30</v>
      </c>
      <c r="B38" t="s">
        <v>1867</v>
      </c>
      <c r="C38" t="s">
        <v>2074</v>
      </c>
      <c r="D38" t="s">
        <v>1903</v>
      </c>
      <c r="E38" t="s">
        <v>1925</v>
      </c>
      <c r="F38" t="s">
        <v>1949</v>
      </c>
      <c r="G38" t="s">
        <v>1965</v>
      </c>
      <c r="H38" s="2" t="s">
        <v>1816</v>
      </c>
      <c r="I38" t="s">
        <v>1992</v>
      </c>
      <c r="J38" t="s">
        <v>2169</v>
      </c>
      <c r="K38" t="s">
        <v>2011</v>
      </c>
      <c r="L38" t="s">
        <v>2036</v>
      </c>
      <c r="M38" t="s">
        <v>2053</v>
      </c>
      <c r="N38" t="s">
        <v>2092</v>
      </c>
      <c r="O38" t="s">
        <v>2112</v>
      </c>
      <c r="P38" t="s">
        <v>975</v>
      </c>
      <c r="Q38" t="s">
        <v>2147</v>
      </c>
    </row>
    <row r="39" spans="1:17" x14ac:dyDescent="0.35">
      <c r="A39" t="s">
        <v>31</v>
      </c>
      <c r="B39" t="s">
        <v>172</v>
      </c>
      <c r="C39" t="s">
        <v>1533</v>
      </c>
      <c r="D39" t="s">
        <v>1131</v>
      </c>
      <c r="E39" t="s">
        <v>1926</v>
      </c>
      <c r="F39" t="s">
        <v>172</v>
      </c>
      <c r="G39" t="s">
        <v>171</v>
      </c>
      <c r="H39" s="2" t="s">
        <v>171</v>
      </c>
      <c r="I39" t="s">
        <v>171</v>
      </c>
      <c r="J39" t="s">
        <v>171</v>
      </c>
      <c r="K39" t="s">
        <v>171</v>
      </c>
      <c r="L39" t="s">
        <v>171</v>
      </c>
      <c r="M39" t="s">
        <v>437</v>
      </c>
      <c r="N39" t="s">
        <v>171</v>
      </c>
      <c r="O39" t="s">
        <v>171</v>
      </c>
      <c r="P39" t="s">
        <v>171</v>
      </c>
      <c r="Q39" t="s">
        <v>1481</v>
      </c>
    </row>
    <row r="40" spans="1:17" x14ac:dyDescent="0.35">
      <c r="A40" s="1" t="s">
        <v>32</v>
      </c>
      <c r="B40" t="s">
        <v>1868</v>
      </c>
      <c r="C40" t="s">
        <v>2075</v>
      </c>
      <c r="D40" t="s">
        <v>1904</v>
      </c>
      <c r="E40" t="s">
        <v>1927</v>
      </c>
      <c r="F40" t="s">
        <v>1950</v>
      </c>
      <c r="G40" t="s">
        <v>1969</v>
      </c>
      <c r="H40" s="2" t="s">
        <v>2192</v>
      </c>
      <c r="I40" t="s">
        <v>1993</v>
      </c>
      <c r="J40" t="s">
        <v>2170</v>
      </c>
      <c r="K40" t="s">
        <v>2014</v>
      </c>
      <c r="L40" t="s">
        <v>2037</v>
      </c>
      <c r="M40" t="s">
        <v>2054</v>
      </c>
      <c r="N40" t="s">
        <v>2093</v>
      </c>
      <c r="O40" t="s">
        <v>2113</v>
      </c>
      <c r="P40" t="s">
        <v>2131</v>
      </c>
      <c r="Q40" t="s">
        <v>2148</v>
      </c>
    </row>
    <row r="41" spans="1:17" x14ac:dyDescent="0.35">
      <c r="A41" s="1" t="s">
        <v>33</v>
      </c>
      <c r="B41" t="s">
        <v>430</v>
      </c>
      <c r="C41" t="s">
        <v>430</v>
      </c>
      <c r="D41" t="s">
        <v>364</v>
      </c>
      <c r="E41" t="s">
        <v>484</v>
      </c>
      <c r="F41" t="s">
        <v>364</v>
      </c>
      <c r="G41" t="s">
        <v>171</v>
      </c>
      <c r="H41" s="2" t="s">
        <v>237</v>
      </c>
      <c r="I41" t="s">
        <v>171</v>
      </c>
      <c r="J41" t="s">
        <v>237</v>
      </c>
      <c r="K41" t="s">
        <v>171</v>
      </c>
      <c r="L41" t="s">
        <v>280</v>
      </c>
      <c r="M41" t="s">
        <v>171</v>
      </c>
      <c r="N41" t="s">
        <v>364</v>
      </c>
      <c r="O41" t="s">
        <v>280</v>
      </c>
      <c r="P41" t="s">
        <v>223</v>
      </c>
      <c r="Q41" t="s">
        <v>268</v>
      </c>
    </row>
    <row r="42" spans="1:17" x14ac:dyDescent="0.35">
      <c r="A42" s="1" t="s">
        <v>34</v>
      </c>
      <c r="B42" t="s">
        <v>1316</v>
      </c>
      <c r="C42" t="s">
        <v>469</v>
      </c>
      <c r="D42" t="s">
        <v>339</v>
      </c>
      <c r="E42" t="s">
        <v>1154</v>
      </c>
      <c r="F42" t="s">
        <v>720</v>
      </c>
      <c r="G42" t="s">
        <v>932</v>
      </c>
      <c r="H42" s="2" t="s">
        <v>1094</v>
      </c>
      <c r="I42" t="s">
        <v>801</v>
      </c>
      <c r="J42" t="s">
        <v>1315</v>
      </c>
      <c r="K42" t="s">
        <v>640</v>
      </c>
      <c r="L42" t="s">
        <v>932</v>
      </c>
      <c r="M42" t="s">
        <v>310</v>
      </c>
      <c r="N42" t="s">
        <v>1154</v>
      </c>
      <c r="O42" t="s">
        <v>684</v>
      </c>
      <c r="P42" t="s">
        <v>496</v>
      </c>
      <c r="Q42" t="s">
        <v>339</v>
      </c>
    </row>
    <row r="43" spans="1:17" x14ac:dyDescent="0.35">
      <c r="A43" t="s">
        <v>35</v>
      </c>
      <c r="B43" t="s">
        <v>1388</v>
      </c>
      <c r="C43" t="s">
        <v>1388</v>
      </c>
      <c r="D43" t="s">
        <v>1905</v>
      </c>
      <c r="E43" t="s">
        <v>495</v>
      </c>
      <c r="F43" t="s">
        <v>820</v>
      </c>
      <c r="G43" t="s">
        <v>340</v>
      </c>
      <c r="H43" s="2" t="s">
        <v>1154</v>
      </c>
      <c r="I43" t="s">
        <v>1994</v>
      </c>
      <c r="J43" t="s">
        <v>469</v>
      </c>
      <c r="K43" t="s">
        <v>2015</v>
      </c>
      <c r="L43" t="s">
        <v>462</v>
      </c>
      <c r="M43" t="s">
        <v>434</v>
      </c>
      <c r="N43" t="s">
        <v>340</v>
      </c>
      <c r="O43" t="s">
        <v>191</v>
      </c>
      <c r="P43" t="s">
        <v>340</v>
      </c>
      <c r="Q43" t="s">
        <v>462</v>
      </c>
    </row>
    <row r="44" spans="1:17" x14ac:dyDescent="0.35">
      <c r="A44" t="s">
        <v>36</v>
      </c>
      <c r="B44" t="s">
        <v>1869</v>
      </c>
      <c r="C44" t="s">
        <v>2076</v>
      </c>
      <c r="D44" t="s">
        <v>173</v>
      </c>
      <c r="E44" t="s">
        <v>263</v>
      </c>
      <c r="F44" t="s">
        <v>1951</v>
      </c>
      <c r="G44" t="s">
        <v>1970</v>
      </c>
      <c r="H44" s="2" t="s">
        <v>1096</v>
      </c>
      <c r="I44" t="s">
        <v>788</v>
      </c>
      <c r="J44" t="s">
        <v>526</v>
      </c>
      <c r="K44" t="s">
        <v>1243</v>
      </c>
      <c r="L44" t="s">
        <v>1977</v>
      </c>
      <c r="M44" t="s">
        <v>963</v>
      </c>
      <c r="N44" t="s">
        <v>1760</v>
      </c>
      <c r="O44" t="s">
        <v>296</v>
      </c>
      <c r="P44" t="s">
        <v>1149</v>
      </c>
      <c r="Q44" t="s">
        <v>1760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s="2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1870</v>
      </c>
      <c r="C46" t="s">
        <v>2077</v>
      </c>
      <c r="D46" t="s">
        <v>1906</v>
      </c>
      <c r="E46" t="s">
        <v>1928</v>
      </c>
      <c r="F46" t="s">
        <v>1952</v>
      </c>
      <c r="G46" t="s">
        <v>1971</v>
      </c>
      <c r="H46" s="2" t="s">
        <v>2193</v>
      </c>
      <c r="I46" t="s">
        <v>1995</v>
      </c>
      <c r="J46" t="s">
        <v>2171</v>
      </c>
      <c r="K46" t="s">
        <v>2016</v>
      </c>
      <c r="L46" t="s">
        <v>2038</v>
      </c>
      <c r="M46" t="s">
        <v>2055</v>
      </c>
      <c r="N46" t="s">
        <v>2094</v>
      </c>
      <c r="O46" t="s">
        <v>2114</v>
      </c>
      <c r="P46" t="s">
        <v>2132</v>
      </c>
      <c r="Q46" t="s">
        <v>2149</v>
      </c>
    </row>
    <row r="47" spans="1:17" x14ac:dyDescent="0.35">
      <c r="A47" s="1" t="s">
        <v>39</v>
      </c>
      <c r="B47" t="s">
        <v>546</v>
      </c>
      <c r="C47" t="s">
        <v>2078</v>
      </c>
      <c r="D47" t="s">
        <v>753</v>
      </c>
      <c r="E47" t="s">
        <v>1929</v>
      </c>
      <c r="F47" t="s">
        <v>497</v>
      </c>
      <c r="G47" t="s">
        <v>1301</v>
      </c>
      <c r="H47" s="2" t="s">
        <v>2194</v>
      </c>
      <c r="I47" t="s">
        <v>1996</v>
      </c>
      <c r="J47" t="s">
        <v>2172</v>
      </c>
      <c r="K47" t="s">
        <v>2017</v>
      </c>
      <c r="L47" t="s">
        <v>1480</v>
      </c>
      <c r="M47" t="s">
        <v>597</v>
      </c>
      <c r="N47" t="s">
        <v>622</v>
      </c>
      <c r="O47" t="s">
        <v>546</v>
      </c>
      <c r="P47" t="s">
        <v>2133</v>
      </c>
      <c r="Q47" t="s">
        <v>2150</v>
      </c>
    </row>
    <row r="48" spans="1:17" x14ac:dyDescent="0.35">
      <c r="A48" t="s">
        <v>40</v>
      </c>
      <c r="B48" t="s">
        <v>1318</v>
      </c>
      <c r="C48" t="s">
        <v>987</v>
      </c>
      <c r="D48" t="s">
        <v>529</v>
      </c>
      <c r="E48" t="s">
        <v>1195</v>
      </c>
      <c r="F48" t="s">
        <v>1639</v>
      </c>
      <c r="G48" t="s">
        <v>344</v>
      </c>
      <c r="H48" s="2" t="s">
        <v>642</v>
      </c>
      <c r="I48" t="s">
        <v>1246</v>
      </c>
      <c r="J48" t="s">
        <v>303</v>
      </c>
      <c r="K48" t="s">
        <v>2018</v>
      </c>
      <c r="L48" t="s">
        <v>366</v>
      </c>
      <c r="M48" t="s">
        <v>314</v>
      </c>
      <c r="N48" t="s">
        <v>2095</v>
      </c>
      <c r="O48" t="s">
        <v>2115</v>
      </c>
      <c r="P48" t="s">
        <v>683</v>
      </c>
      <c r="Q48" t="s">
        <v>2151</v>
      </c>
    </row>
    <row r="49" spans="1:17" x14ac:dyDescent="0.35">
      <c r="A49" t="s">
        <v>41</v>
      </c>
      <c r="B49" t="s">
        <v>1871</v>
      </c>
      <c r="C49" t="s">
        <v>2079</v>
      </c>
      <c r="D49" t="s">
        <v>755</v>
      </c>
      <c r="E49" t="s">
        <v>1930</v>
      </c>
      <c r="F49" t="s">
        <v>1953</v>
      </c>
      <c r="G49" t="s">
        <v>1972</v>
      </c>
      <c r="H49" s="2" t="s">
        <v>2195</v>
      </c>
      <c r="I49" t="s">
        <v>1997</v>
      </c>
      <c r="J49" t="s">
        <v>2173</v>
      </c>
      <c r="K49" t="s">
        <v>2019</v>
      </c>
      <c r="L49" t="s">
        <v>2039</v>
      </c>
      <c r="M49" t="s">
        <v>2056</v>
      </c>
      <c r="N49" t="s">
        <v>2096</v>
      </c>
      <c r="O49" t="s">
        <v>2116</v>
      </c>
      <c r="P49" t="s">
        <v>2134</v>
      </c>
      <c r="Q49" t="s">
        <v>2152</v>
      </c>
    </row>
    <row r="50" spans="1:17" x14ac:dyDescent="0.35">
      <c r="A50" t="s">
        <v>42</v>
      </c>
      <c r="B50" t="s">
        <v>1872</v>
      </c>
      <c r="C50" t="s">
        <v>2080</v>
      </c>
      <c r="D50" t="s">
        <v>999</v>
      </c>
      <c r="E50" t="s">
        <v>171</v>
      </c>
      <c r="F50" t="s">
        <v>171</v>
      </c>
      <c r="G50" t="s">
        <v>171</v>
      </c>
      <c r="H50" s="2" t="s">
        <v>171</v>
      </c>
      <c r="I50" t="s">
        <v>171</v>
      </c>
      <c r="J50" t="s">
        <v>171</v>
      </c>
      <c r="K50" t="s">
        <v>171</v>
      </c>
      <c r="L50" t="s">
        <v>171</v>
      </c>
      <c r="M50" t="s">
        <v>171</v>
      </c>
      <c r="N50" t="s">
        <v>171</v>
      </c>
      <c r="O50" t="s">
        <v>171</v>
      </c>
      <c r="P50" t="s">
        <v>171</v>
      </c>
      <c r="Q50" t="s">
        <v>171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s="2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1873</v>
      </c>
      <c r="C52" t="s">
        <v>1894</v>
      </c>
      <c r="D52" t="s">
        <v>1907</v>
      </c>
      <c r="E52" t="s">
        <v>1931</v>
      </c>
      <c r="F52" t="s">
        <v>1954</v>
      </c>
      <c r="G52" t="s">
        <v>1973</v>
      </c>
      <c r="H52" s="2" t="s">
        <v>2196</v>
      </c>
      <c r="I52" t="s">
        <v>1998</v>
      </c>
      <c r="J52" t="s">
        <v>2174</v>
      </c>
      <c r="K52" t="s">
        <v>2020</v>
      </c>
      <c r="L52" t="s">
        <v>2040</v>
      </c>
      <c r="M52" t="s">
        <v>2057</v>
      </c>
      <c r="N52" t="s">
        <v>2097</v>
      </c>
      <c r="O52" t="s">
        <v>2117</v>
      </c>
      <c r="P52" t="s">
        <v>2135</v>
      </c>
      <c r="Q52" t="s">
        <v>2153</v>
      </c>
    </row>
    <row r="53" spans="1:17" x14ac:dyDescent="0.35">
      <c r="A53" t="s">
        <v>45</v>
      </c>
      <c r="B53" t="s">
        <v>1874</v>
      </c>
      <c r="C53" t="s">
        <v>2081</v>
      </c>
      <c r="D53" t="s">
        <v>1908</v>
      </c>
      <c r="E53" t="s">
        <v>1932</v>
      </c>
      <c r="F53" t="s">
        <v>1955</v>
      </c>
      <c r="G53" t="s">
        <v>1974</v>
      </c>
      <c r="H53" s="2" t="s">
        <v>2197</v>
      </c>
      <c r="I53" t="s">
        <v>1999</v>
      </c>
      <c r="J53" t="s">
        <v>2175</v>
      </c>
      <c r="K53" t="s">
        <v>2021</v>
      </c>
      <c r="L53" t="s">
        <v>2041</v>
      </c>
      <c r="M53" t="s">
        <v>2058</v>
      </c>
      <c r="N53" t="s">
        <v>2098</v>
      </c>
      <c r="O53" t="s">
        <v>2118</v>
      </c>
      <c r="P53" t="s">
        <v>2136</v>
      </c>
      <c r="Q53" t="s">
        <v>2154</v>
      </c>
    </row>
    <row r="54" spans="1:17" x14ac:dyDescent="0.35">
      <c r="A54" t="s">
        <v>46</v>
      </c>
      <c r="B54" t="s">
        <v>1875</v>
      </c>
      <c r="C54" t="s">
        <v>2082</v>
      </c>
      <c r="D54" t="s">
        <v>1909</v>
      </c>
      <c r="E54" t="s">
        <v>1933</v>
      </c>
      <c r="F54" t="s">
        <v>1956</v>
      </c>
      <c r="G54" t="s">
        <v>1975</v>
      </c>
      <c r="H54" s="2" t="s">
        <v>2198</v>
      </c>
      <c r="I54" t="s">
        <v>2000</v>
      </c>
      <c r="J54" t="s">
        <v>2176</v>
      </c>
      <c r="K54" t="s">
        <v>2022</v>
      </c>
      <c r="L54" t="s">
        <v>2042</v>
      </c>
      <c r="M54" t="s">
        <v>2059</v>
      </c>
      <c r="N54" t="s">
        <v>2099</v>
      </c>
      <c r="O54" t="s">
        <v>541</v>
      </c>
      <c r="P54" t="s">
        <v>2137</v>
      </c>
      <c r="Q54" t="s">
        <v>2155</v>
      </c>
    </row>
    <row r="55" spans="1:17" x14ac:dyDescent="0.35">
      <c r="A55" t="s">
        <v>47</v>
      </c>
      <c r="B55" t="s">
        <v>1876</v>
      </c>
      <c r="C55" t="s">
        <v>2083</v>
      </c>
      <c r="D55" t="s">
        <v>939</v>
      </c>
      <c r="E55" t="s">
        <v>1934</v>
      </c>
      <c r="F55" t="s">
        <v>1957</v>
      </c>
      <c r="G55" t="s">
        <v>1976</v>
      </c>
      <c r="H55" s="2" t="s">
        <v>2199</v>
      </c>
      <c r="I55" t="s">
        <v>2001</v>
      </c>
      <c r="J55" t="s">
        <v>2177</v>
      </c>
      <c r="K55" t="s">
        <v>2023</v>
      </c>
      <c r="L55" t="s">
        <v>2043</v>
      </c>
      <c r="M55" t="s">
        <v>2060</v>
      </c>
      <c r="N55" t="s">
        <v>2100</v>
      </c>
      <c r="O55" t="s">
        <v>2119</v>
      </c>
      <c r="P55" t="s">
        <v>1974</v>
      </c>
      <c r="Q55" t="s">
        <v>2156</v>
      </c>
    </row>
    <row r="56" spans="1:17" x14ac:dyDescent="0.35">
      <c r="A56" s="2" t="s">
        <v>48</v>
      </c>
      <c r="B56" t="s">
        <v>1865</v>
      </c>
      <c r="C56" t="s">
        <v>2072</v>
      </c>
      <c r="D56" t="s">
        <v>1901</v>
      </c>
      <c r="E56" t="s">
        <v>1923</v>
      </c>
      <c r="F56" t="s">
        <v>1947</v>
      </c>
      <c r="G56" t="s">
        <v>1968</v>
      </c>
      <c r="H56" s="2" t="s">
        <v>2190</v>
      </c>
      <c r="I56" t="s">
        <v>1990</v>
      </c>
      <c r="J56" t="s">
        <v>2167</v>
      </c>
      <c r="K56" t="s">
        <v>2012</v>
      </c>
      <c r="L56" t="s">
        <v>2034</v>
      </c>
      <c r="M56" t="s">
        <v>2051</v>
      </c>
      <c r="N56" t="s">
        <v>2090</v>
      </c>
      <c r="O56" t="s">
        <v>2110</v>
      </c>
      <c r="P56" t="s">
        <v>2129</v>
      </c>
      <c r="Q56" t="s">
        <v>2145</v>
      </c>
    </row>
    <row r="57" spans="1:17" x14ac:dyDescent="0.35">
      <c r="A57" t="s">
        <v>49</v>
      </c>
      <c r="B57" t="s">
        <v>1877</v>
      </c>
      <c r="C57" t="s">
        <v>1843</v>
      </c>
      <c r="D57" t="s">
        <v>204</v>
      </c>
      <c r="E57" t="s">
        <v>1935</v>
      </c>
      <c r="F57" t="s">
        <v>293</v>
      </c>
      <c r="G57" t="s">
        <v>1977</v>
      </c>
      <c r="H57" s="2" t="s">
        <v>649</v>
      </c>
      <c r="I57" t="s">
        <v>1929</v>
      </c>
      <c r="J57" t="s">
        <v>1243</v>
      </c>
      <c r="K57" t="s">
        <v>999</v>
      </c>
      <c r="L57" t="s">
        <v>322</v>
      </c>
      <c r="M57" t="s">
        <v>293</v>
      </c>
      <c r="N57" t="s">
        <v>950</v>
      </c>
      <c r="O57" t="s">
        <v>2120</v>
      </c>
      <c r="P57" t="s">
        <v>293</v>
      </c>
      <c r="Q57" t="s">
        <v>2157</v>
      </c>
    </row>
    <row r="58" spans="1:17" x14ac:dyDescent="0.35">
      <c r="A58" t="s">
        <v>50</v>
      </c>
      <c r="B58" t="s">
        <v>1776</v>
      </c>
      <c r="C58" t="s">
        <v>510</v>
      </c>
      <c r="D58" t="s">
        <v>916</v>
      </c>
      <c r="E58" t="s">
        <v>1936</v>
      </c>
      <c r="F58" t="s">
        <v>260</v>
      </c>
      <c r="G58" t="s">
        <v>648</v>
      </c>
      <c r="H58" s="2" t="s">
        <v>1162</v>
      </c>
      <c r="I58" t="s">
        <v>508</v>
      </c>
      <c r="J58" t="s">
        <v>2178</v>
      </c>
      <c r="K58" t="s">
        <v>451</v>
      </c>
      <c r="L58" t="s">
        <v>1996</v>
      </c>
      <c r="M58" t="s">
        <v>2061</v>
      </c>
      <c r="N58" t="s">
        <v>421</v>
      </c>
      <c r="O58" t="s">
        <v>649</v>
      </c>
      <c r="P58" t="s">
        <v>293</v>
      </c>
      <c r="Q58" t="s">
        <v>352</v>
      </c>
    </row>
    <row r="59" spans="1:17" x14ac:dyDescent="0.35">
      <c r="A59" t="s">
        <v>51</v>
      </c>
      <c r="B59" t="s">
        <v>1878</v>
      </c>
      <c r="C59" t="s">
        <v>2084</v>
      </c>
      <c r="D59" t="s">
        <v>1346</v>
      </c>
      <c r="E59" t="s">
        <v>395</v>
      </c>
      <c r="F59" t="s">
        <v>1776</v>
      </c>
      <c r="G59" t="s">
        <v>1978</v>
      </c>
      <c r="H59" s="2" t="s">
        <v>650</v>
      </c>
      <c r="I59" t="s">
        <v>2002</v>
      </c>
      <c r="J59" t="s">
        <v>378</v>
      </c>
      <c r="K59" t="s">
        <v>885</v>
      </c>
      <c r="L59" t="s">
        <v>601</v>
      </c>
      <c r="M59" t="s">
        <v>2062</v>
      </c>
      <c r="N59" t="s">
        <v>2101</v>
      </c>
      <c r="O59" t="s">
        <v>2121</v>
      </c>
      <c r="P59" t="s">
        <v>693</v>
      </c>
      <c r="Q59" t="s">
        <v>2158</v>
      </c>
    </row>
    <row r="60" spans="1:17" x14ac:dyDescent="0.35">
      <c r="A60" t="s">
        <v>52</v>
      </c>
      <c r="B60" t="s">
        <v>173</v>
      </c>
      <c r="C60" t="s">
        <v>497</v>
      </c>
      <c r="D60" t="s">
        <v>1910</v>
      </c>
      <c r="E60" t="s">
        <v>396</v>
      </c>
      <c r="F60" t="s">
        <v>543</v>
      </c>
      <c r="G60" t="s">
        <v>682</v>
      </c>
      <c r="H60" s="2" t="s">
        <v>635</v>
      </c>
      <c r="I60" t="s">
        <v>321</v>
      </c>
      <c r="J60" t="s">
        <v>1464</v>
      </c>
      <c r="K60" t="s">
        <v>369</v>
      </c>
      <c r="L60" t="s">
        <v>293</v>
      </c>
      <c r="M60" t="s">
        <v>261</v>
      </c>
      <c r="N60" t="s">
        <v>421</v>
      </c>
      <c r="O60" t="s">
        <v>2002</v>
      </c>
      <c r="P60" t="s">
        <v>1668</v>
      </c>
      <c r="Q60" t="s">
        <v>321</v>
      </c>
    </row>
    <row r="61" spans="1:17" x14ac:dyDescent="0.35">
      <c r="A61" s="1" t="s">
        <v>53</v>
      </c>
      <c r="B61" t="s">
        <v>1879</v>
      </c>
      <c r="C61" t="s">
        <v>1245</v>
      </c>
      <c r="D61" t="s">
        <v>1911</v>
      </c>
      <c r="E61" t="s">
        <v>1911</v>
      </c>
      <c r="F61" t="s">
        <v>1958</v>
      </c>
      <c r="G61" t="s">
        <v>793</v>
      </c>
      <c r="H61" s="2" t="s">
        <v>2200</v>
      </c>
      <c r="I61" t="s">
        <v>1269</v>
      </c>
      <c r="J61" t="s">
        <v>1209</v>
      </c>
      <c r="K61" t="s">
        <v>173</v>
      </c>
      <c r="L61" t="s">
        <v>488</v>
      </c>
      <c r="M61" t="s">
        <v>508</v>
      </c>
      <c r="N61" t="s">
        <v>507</v>
      </c>
      <c r="O61" t="s">
        <v>1346</v>
      </c>
      <c r="P61" t="s">
        <v>762</v>
      </c>
      <c r="Q61" t="s">
        <v>2159</v>
      </c>
    </row>
    <row r="62" spans="1:17" x14ac:dyDescent="0.35">
      <c r="A62" t="s">
        <v>54</v>
      </c>
      <c r="B62" t="s">
        <v>1880</v>
      </c>
      <c r="C62" t="s">
        <v>1895</v>
      </c>
      <c r="D62" t="s">
        <v>1912</v>
      </c>
      <c r="E62" t="s">
        <v>1937</v>
      </c>
      <c r="F62" t="s">
        <v>1959</v>
      </c>
      <c r="G62" t="s">
        <v>1979</v>
      </c>
      <c r="H62" s="2" t="s">
        <v>2201</v>
      </c>
      <c r="I62" t="s">
        <v>2003</v>
      </c>
      <c r="J62" t="s">
        <v>2179</v>
      </c>
      <c r="K62" t="s">
        <v>2024</v>
      </c>
      <c r="L62" t="s">
        <v>2044</v>
      </c>
      <c r="M62" t="s">
        <v>2063</v>
      </c>
      <c r="N62" t="s">
        <v>2102</v>
      </c>
      <c r="O62" t="s">
        <v>2122</v>
      </c>
      <c r="P62" t="s">
        <v>2138</v>
      </c>
      <c r="Q62" t="s">
        <v>2160</v>
      </c>
    </row>
    <row r="63" spans="1:17" x14ac:dyDescent="0.35">
      <c r="A63" t="s">
        <v>55</v>
      </c>
      <c r="B63" t="s">
        <v>1881</v>
      </c>
      <c r="C63" t="s">
        <v>2085</v>
      </c>
      <c r="D63" t="s">
        <v>1913</v>
      </c>
      <c r="E63" t="s">
        <v>1938</v>
      </c>
      <c r="F63" t="s">
        <v>1960</v>
      </c>
      <c r="G63" t="s">
        <v>1980</v>
      </c>
      <c r="H63" s="2" t="s">
        <v>2202</v>
      </c>
      <c r="I63" t="s">
        <v>2004</v>
      </c>
      <c r="J63" t="s">
        <v>2180</v>
      </c>
      <c r="K63" t="s">
        <v>2025</v>
      </c>
      <c r="L63" t="s">
        <v>2045</v>
      </c>
      <c r="M63" t="s">
        <v>2064</v>
      </c>
      <c r="N63" t="s">
        <v>2103</v>
      </c>
      <c r="O63" t="s">
        <v>2123</v>
      </c>
      <c r="P63" t="s">
        <v>2139</v>
      </c>
      <c r="Q63" t="s">
        <v>2161</v>
      </c>
    </row>
    <row r="64" spans="1:17" x14ac:dyDescent="0.35">
      <c r="A64" t="s">
        <v>56</v>
      </c>
      <c r="B64" t="s">
        <v>1882</v>
      </c>
      <c r="C64" t="s">
        <v>2086</v>
      </c>
      <c r="D64" t="s">
        <v>1914</v>
      </c>
      <c r="E64" t="s">
        <v>1939</v>
      </c>
      <c r="F64" t="s">
        <v>1961</v>
      </c>
      <c r="G64" t="s">
        <v>1981</v>
      </c>
      <c r="H64" s="2" t="s">
        <v>2203</v>
      </c>
      <c r="I64" t="s">
        <v>2005</v>
      </c>
      <c r="J64" t="s">
        <v>2181</v>
      </c>
      <c r="K64" t="s">
        <v>2026</v>
      </c>
      <c r="L64" t="s">
        <v>2046</v>
      </c>
      <c r="M64" t="s">
        <v>2065</v>
      </c>
      <c r="N64" t="s">
        <v>2104</v>
      </c>
      <c r="O64" t="s">
        <v>2124</v>
      </c>
      <c r="P64" t="s">
        <v>2140</v>
      </c>
      <c r="Q64" t="s">
        <v>2162</v>
      </c>
    </row>
    <row r="65" spans="1:17" x14ac:dyDescent="0.35">
      <c r="A65" t="s">
        <v>57</v>
      </c>
      <c r="B65" t="s">
        <v>1883</v>
      </c>
      <c r="C65" t="s">
        <v>2087</v>
      </c>
      <c r="D65" t="s">
        <v>1915</v>
      </c>
      <c r="E65" t="s">
        <v>1940</v>
      </c>
      <c r="F65" t="s">
        <v>1962</v>
      </c>
      <c r="G65" t="s">
        <v>1982</v>
      </c>
      <c r="H65" s="2" t="s">
        <v>2204</v>
      </c>
      <c r="I65" t="s">
        <v>2006</v>
      </c>
      <c r="J65" t="s">
        <v>2182</v>
      </c>
      <c r="K65" t="s">
        <v>2027</v>
      </c>
      <c r="L65" t="s">
        <v>2047</v>
      </c>
      <c r="M65" t="s">
        <v>2066</v>
      </c>
      <c r="N65" t="s">
        <v>2105</v>
      </c>
      <c r="O65" t="s">
        <v>2125</v>
      </c>
      <c r="P65" t="s">
        <v>2141</v>
      </c>
      <c r="Q65" t="s">
        <v>2163</v>
      </c>
    </row>
    <row r="66" spans="1:17" x14ac:dyDescent="0.35">
      <c r="A66" t="s">
        <v>58</v>
      </c>
      <c r="B66" t="s">
        <v>1868</v>
      </c>
      <c r="C66" t="s">
        <v>2075</v>
      </c>
      <c r="D66" t="s">
        <v>1904</v>
      </c>
      <c r="E66" t="s">
        <v>1927</v>
      </c>
      <c r="F66" t="s">
        <v>1950</v>
      </c>
      <c r="G66" t="s">
        <v>1969</v>
      </c>
      <c r="H66" s="2" t="s">
        <v>2192</v>
      </c>
      <c r="I66" t="s">
        <v>1993</v>
      </c>
      <c r="J66" t="s">
        <v>2170</v>
      </c>
      <c r="K66" t="s">
        <v>2014</v>
      </c>
      <c r="L66" t="s">
        <v>2037</v>
      </c>
      <c r="M66" t="s">
        <v>2054</v>
      </c>
      <c r="N66" t="s">
        <v>2093</v>
      </c>
      <c r="O66" t="s">
        <v>2113</v>
      </c>
      <c r="P66" t="s">
        <v>2131</v>
      </c>
      <c r="Q66" t="s">
        <v>2148</v>
      </c>
    </row>
    <row r="67" spans="1:17" x14ac:dyDescent="0.35">
      <c r="A67" t="s">
        <v>59</v>
      </c>
      <c r="B67" t="s">
        <v>211</v>
      </c>
      <c r="C67" t="s">
        <v>219</v>
      </c>
      <c r="D67" t="s">
        <v>171</v>
      </c>
      <c r="E67" t="s">
        <v>171</v>
      </c>
      <c r="F67" t="s">
        <v>171</v>
      </c>
      <c r="G67" t="s">
        <v>171</v>
      </c>
      <c r="H67" s="2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1884</v>
      </c>
      <c r="C68" t="s">
        <v>2088</v>
      </c>
      <c r="D68" t="s">
        <v>171</v>
      </c>
      <c r="E68" t="s">
        <v>171</v>
      </c>
      <c r="F68" t="s">
        <v>171</v>
      </c>
      <c r="G68" t="s">
        <v>171</v>
      </c>
      <c r="H68" s="2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1885</v>
      </c>
      <c r="C69" t="s">
        <v>1896</v>
      </c>
      <c r="D69" t="s">
        <v>171</v>
      </c>
      <c r="E69" t="s">
        <v>171</v>
      </c>
      <c r="F69" t="s">
        <v>171</v>
      </c>
      <c r="G69" t="s">
        <v>171</v>
      </c>
      <c r="H69" s="2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1886</v>
      </c>
      <c r="C70" t="s">
        <v>1532</v>
      </c>
      <c r="D70" t="s">
        <v>171</v>
      </c>
      <c r="E70" t="s">
        <v>171</v>
      </c>
      <c r="F70" t="s">
        <v>171</v>
      </c>
      <c r="G70" t="s">
        <v>171</v>
      </c>
      <c r="H70" s="2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1887</v>
      </c>
      <c r="C71" t="s">
        <v>2089</v>
      </c>
      <c r="D71" t="s">
        <v>171</v>
      </c>
      <c r="E71" t="s">
        <v>171</v>
      </c>
      <c r="F71" t="s">
        <v>171</v>
      </c>
      <c r="G71" t="s">
        <v>171</v>
      </c>
      <c r="H71" s="2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1888</v>
      </c>
      <c r="C72" t="s">
        <v>171</v>
      </c>
      <c r="D72" t="s">
        <v>171</v>
      </c>
      <c r="E72" t="s">
        <v>171</v>
      </c>
      <c r="F72" t="s">
        <v>171</v>
      </c>
      <c r="G72" t="s">
        <v>171</v>
      </c>
      <c r="H72" s="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382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s="2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863</v>
      </c>
      <c r="C74" t="s">
        <v>171</v>
      </c>
      <c r="D74" t="s">
        <v>171</v>
      </c>
      <c r="E74" t="s">
        <v>171</v>
      </c>
      <c r="F74" t="s">
        <v>171</v>
      </c>
      <c r="G74" t="s">
        <v>171</v>
      </c>
      <c r="H74" s="2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382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s="2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171</v>
      </c>
      <c r="D76" t="s">
        <v>171</v>
      </c>
      <c r="E76" t="s">
        <v>171</v>
      </c>
      <c r="F76" t="s">
        <v>171</v>
      </c>
      <c r="G76" t="s">
        <v>171</v>
      </c>
      <c r="H76" s="2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s="2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1373</v>
      </c>
      <c r="C78" t="s">
        <v>171</v>
      </c>
      <c r="D78" t="s">
        <v>364</v>
      </c>
      <c r="E78" t="s">
        <v>171</v>
      </c>
      <c r="F78" t="s">
        <v>171</v>
      </c>
      <c r="G78" t="s">
        <v>223</v>
      </c>
      <c r="H78" s="2" t="s">
        <v>171</v>
      </c>
      <c r="I78" t="s">
        <v>364</v>
      </c>
      <c r="J78" t="s">
        <v>280</v>
      </c>
      <c r="K78" t="s">
        <v>484</v>
      </c>
      <c r="L78" t="s">
        <v>171</v>
      </c>
      <c r="M78" t="s">
        <v>171</v>
      </c>
      <c r="N78" t="s">
        <v>171</v>
      </c>
      <c r="O78" t="s">
        <v>364</v>
      </c>
      <c r="P78" t="s">
        <v>171</v>
      </c>
      <c r="Q78" t="s">
        <v>171</v>
      </c>
    </row>
    <row r="79" spans="1:17" x14ac:dyDescent="0.35">
      <c r="A79" s="1" t="s">
        <v>71</v>
      </c>
      <c r="B79" t="s">
        <v>1889</v>
      </c>
      <c r="C79" t="s">
        <v>236</v>
      </c>
      <c r="D79" t="s">
        <v>1916</v>
      </c>
      <c r="E79" t="s">
        <v>236</v>
      </c>
      <c r="F79" t="s">
        <v>236</v>
      </c>
      <c r="G79" t="s">
        <v>1983</v>
      </c>
      <c r="H79" s="2" t="s">
        <v>236</v>
      </c>
      <c r="I79" t="s">
        <v>2007</v>
      </c>
      <c r="J79" t="s">
        <v>2183</v>
      </c>
      <c r="K79" t="s">
        <v>2028</v>
      </c>
      <c r="L79" t="s">
        <v>236</v>
      </c>
      <c r="M79" t="s">
        <v>236</v>
      </c>
      <c r="N79" t="s">
        <v>236</v>
      </c>
      <c r="O79" t="s">
        <v>1474</v>
      </c>
      <c r="P79" t="s">
        <v>236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237</v>
      </c>
      <c r="E80" t="s">
        <v>171</v>
      </c>
      <c r="F80" t="s">
        <v>171</v>
      </c>
      <c r="G80" t="s">
        <v>171</v>
      </c>
      <c r="H80" s="2" t="s">
        <v>171</v>
      </c>
      <c r="I80" t="s">
        <v>171</v>
      </c>
      <c r="J80" t="s">
        <v>237</v>
      </c>
      <c r="K80" t="s">
        <v>171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 t="s">
        <v>171</v>
      </c>
    </row>
    <row r="81" spans="1:17" x14ac:dyDescent="0.35">
      <c r="A81" t="s">
        <v>73</v>
      </c>
      <c r="B81" t="s">
        <v>1890</v>
      </c>
      <c r="C81" t="s">
        <v>236</v>
      </c>
      <c r="D81" t="s">
        <v>1917</v>
      </c>
      <c r="E81" t="s">
        <v>236</v>
      </c>
      <c r="F81" t="s">
        <v>236</v>
      </c>
      <c r="G81" t="s">
        <v>236</v>
      </c>
      <c r="H81" s="2" t="s">
        <v>236</v>
      </c>
      <c r="I81" t="s">
        <v>236</v>
      </c>
      <c r="J81" t="s">
        <v>2184</v>
      </c>
      <c r="K81" t="s">
        <v>236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223</v>
      </c>
      <c r="C82" t="s">
        <v>364</v>
      </c>
      <c r="D82" t="s">
        <v>857</v>
      </c>
      <c r="E82" t="s">
        <v>223</v>
      </c>
      <c r="F82" t="s">
        <v>223</v>
      </c>
      <c r="G82" t="s">
        <v>268</v>
      </c>
      <c r="H82" s="2" t="s">
        <v>374</v>
      </c>
      <c r="I82" t="s">
        <v>358</v>
      </c>
      <c r="J82" t="s">
        <v>220</v>
      </c>
      <c r="K82" t="s">
        <v>280</v>
      </c>
      <c r="L82" t="s">
        <v>280</v>
      </c>
      <c r="M82" t="s">
        <v>280</v>
      </c>
      <c r="N82" t="s">
        <v>1110</v>
      </c>
      <c r="O82" t="s">
        <v>358</v>
      </c>
      <c r="P82" t="s">
        <v>223</v>
      </c>
      <c r="Q82" t="s">
        <v>223</v>
      </c>
    </row>
    <row r="83" spans="1:17" x14ac:dyDescent="0.35">
      <c r="A83" s="1" t="s">
        <v>75</v>
      </c>
      <c r="B83" t="s">
        <v>1891</v>
      </c>
      <c r="C83" t="s">
        <v>1897</v>
      </c>
      <c r="D83" t="s">
        <v>1918</v>
      </c>
      <c r="E83" t="s">
        <v>1941</v>
      </c>
      <c r="F83" t="s">
        <v>1963</v>
      </c>
      <c r="G83" t="s">
        <v>1984</v>
      </c>
      <c r="H83" s="2" t="s">
        <v>2205</v>
      </c>
      <c r="I83" t="s">
        <v>2008</v>
      </c>
      <c r="J83" t="s">
        <v>2185</v>
      </c>
      <c r="K83" t="s">
        <v>2029</v>
      </c>
      <c r="L83" t="s">
        <v>2048</v>
      </c>
      <c r="M83" t="s">
        <v>2067</v>
      </c>
      <c r="N83" t="s">
        <v>2106</v>
      </c>
      <c r="O83" t="s">
        <v>2126</v>
      </c>
      <c r="P83" t="s">
        <v>1321</v>
      </c>
      <c r="Q83" t="s">
        <v>2164</v>
      </c>
    </row>
    <row r="84" spans="1:17" x14ac:dyDescent="0.35">
      <c r="A84" t="s">
        <v>76</v>
      </c>
      <c r="B84" t="s">
        <v>1892</v>
      </c>
      <c r="C84" t="s">
        <v>171</v>
      </c>
      <c r="D84" t="s">
        <v>1919</v>
      </c>
      <c r="E84" t="s">
        <v>171</v>
      </c>
      <c r="F84" t="s">
        <v>171</v>
      </c>
      <c r="G84" t="s">
        <v>1985</v>
      </c>
      <c r="H84" s="2" t="s">
        <v>171</v>
      </c>
      <c r="I84" t="s">
        <v>2009</v>
      </c>
      <c r="J84" t="s">
        <v>2186</v>
      </c>
      <c r="K84" t="s">
        <v>2030</v>
      </c>
      <c r="L84" t="s">
        <v>171</v>
      </c>
      <c r="M84" t="s">
        <v>171</v>
      </c>
      <c r="N84" t="s">
        <v>171</v>
      </c>
      <c r="O84" t="s">
        <v>2127</v>
      </c>
      <c r="P84" t="s">
        <v>171</v>
      </c>
      <c r="Q84" t="s">
        <v>171</v>
      </c>
    </row>
    <row r="85" spans="1:17" x14ac:dyDescent="0.35">
      <c r="A85" s="1" t="s">
        <v>77</v>
      </c>
      <c r="B85" t="s">
        <v>1893</v>
      </c>
      <c r="C85" t="s">
        <v>1898</v>
      </c>
      <c r="D85" t="s">
        <v>1920</v>
      </c>
      <c r="E85" t="s">
        <v>1942</v>
      </c>
      <c r="F85" t="s">
        <v>1964</v>
      </c>
      <c r="G85" t="s">
        <v>1986</v>
      </c>
      <c r="H85" s="2" t="s">
        <v>2206</v>
      </c>
      <c r="I85" t="s">
        <v>2010</v>
      </c>
      <c r="J85" t="s">
        <v>2187</v>
      </c>
      <c r="K85" t="s">
        <v>2031</v>
      </c>
      <c r="L85" t="s">
        <v>2049</v>
      </c>
      <c r="M85" t="s">
        <v>2068</v>
      </c>
      <c r="N85" t="s">
        <v>2107</v>
      </c>
      <c r="O85" t="s">
        <v>2128</v>
      </c>
      <c r="P85" t="s">
        <v>2142</v>
      </c>
      <c r="Q85" t="s">
        <v>2165</v>
      </c>
    </row>
    <row r="86" spans="1:17" x14ac:dyDescent="0.35">
      <c r="A86" t="s">
        <v>78</v>
      </c>
      <c r="B86" t="s">
        <v>1517</v>
      </c>
      <c r="C86" t="s">
        <v>171</v>
      </c>
      <c r="D86" t="s">
        <v>1394</v>
      </c>
      <c r="E86" t="s">
        <v>171</v>
      </c>
      <c r="F86" t="s">
        <v>171</v>
      </c>
      <c r="G86" t="s">
        <v>1987</v>
      </c>
      <c r="H86" s="2" t="s">
        <v>171</v>
      </c>
      <c r="I86" t="s">
        <v>678</v>
      </c>
      <c r="J86" t="s">
        <v>434</v>
      </c>
      <c r="K86" t="s">
        <v>2032</v>
      </c>
      <c r="L86" t="s">
        <v>171</v>
      </c>
      <c r="M86" t="s">
        <v>171</v>
      </c>
      <c r="N86" t="s">
        <v>171</v>
      </c>
      <c r="O86" t="s">
        <v>434</v>
      </c>
      <c r="P86" t="s">
        <v>171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6" sqref="H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156</v>
      </c>
    </row>
    <row r="2" spans="1:17" s="2" customFormat="1" x14ac:dyDescent="0.35">
      <c r="A2" t="s">
        <v>150</v>
      </c>
      <c r="B2" s="20" t="s">
        <v>80</v>
      </c>
      <c r="C2" s="127" t="s">
        <v>81</v>
      </c>
      <c r="D2" s="20" t="s">
        <v>82</v>
      </c>
      <c r="E2" s="127" t="s">
        <v>83</v>
      </c>
      <c r="F2" s="20" t="s">
        <v>84</v>
      </c>
      <c r="G2" s="20" t="s">
        <v>85</v>
      </c>
      <c r="H2" s="20" t="s">
        <v>86</v>
      </c>
      <c r="I2" s="20" t="s">
        <v>87</v>
      </c>
      <c r="J2" s="20" t="s">
        <v>88</v>
      </c>
      <c r="K2" s="20" t="s">
        <v>89</v>
      </c>
      <c r="L2" s="127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7" x14ac:dyDescent="0.35">
      <c r="A4" s="28" t="s">
        <v>107</v>
      </c>
      <c r="B4">
        <v>3023</v>
      </c>
      <c r="C4" s="19">
        <v>935</v>
      </c>
      <c r="D4" s="19">
        <v>208</v>
      </c>
      <c r="E4" s="20">
        <v>177</v>
      </c>
      <c r="F4" s="20">
        <v>172</v>
      </c>
      <c r="G4" s="20">
        <v>83</v>
      </c>
      <c r="H4" s="20">
        <v>355</v>
      </c>
      <c r="I4" s="20">
        <v>160</v>
      </c>
      <c r="J4" s="20">
        <v>187</v>
      </c>
      <c r="K4" s="20">
        <v>193</v>
      </c>
      <c r="L4" s="20">
        <v>167</v>
      </c>
      <c r="M4" s="20">
        <v>288</v>
      </c>
      <c r="N4" s="20">
        <v>41</v>
      </c>
      <c r="O4" s="20">
        <v>199</v>
      </c>
      <c r="P4" s="20">
        <v>63</v>
      </c>
      <c r="Q4" s="20">
        <v>91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20"/>
      <c r="H6" s="20"/>
      <c r="I6" s="20"/>
      <c r="J6" s="19"/>
      <c r="K6" s="19"/>
      <c r="L6" s="20"/>
      <c r="M6" s="20">
        <v>2</v>
      </c>
      <c r="N6" s="19">
        <v>1</v>
      </c>
      <c r="O6" s="19"/>
      <c r="P6" s="19"/>
      <c r="Q6" s="20"/>
    </row>
    <row r="7" spans="1:17" x14ac:dyDescent="0.35">
      <c r="A7" s="16" t="s">
        <v>111</v>
      </c>
      <c r="B7" s="19"/>
      <c r="C7" s="20">
        <v>197</v>
      </c>
      <c r="D7" s="19"/>
      <c r="E7" s="20"/>
      <c r="F7" s="19">
        <v>1</v>
      </c>
      <c r="G7" s="20">
        <v>1</v>
      </c>
      <c r="H7" s="20"/>
      <c r="I7" s="20"/>
      <c r="J7" s="19"/>
      <c r="K7" s="20"/>
      <c r="L7" s="20"/>
      <c r="M7" s="20"/>
      <c r="N7" s="20">
        <v>2</v>
      </c>
      <c r="O7" s="20">
        <v>2</v>
      </c>
      <c r="P7" s="20">
        <v>5</v>
      </c>
      <c r="Q7" s="20">
        <v>4</v>
      </c>
    </row>
    <row r="8" spans="1:17" x14ac:dyDescent="0.35">
      <c r="A8" s="32" t="s">
        <v>113</v>
      </c>
      <c r="B8" s="20">
        <v>16173</v>
      </c>
      <c r="C8" s="20">
        <v>5150</v>
      </c>
      <c r="D8" s="20">
        <v>708</v>
      </c>
      <c r="E8" s="20">
        <v>586</v>
      </c>
      <c r="F8" s="20">
        <v>506</v>
      </c>
      <c r="G8" s="20">
        <v>334</v>
      </c>
      <c r="H8" s="20">
        <v>1109</v>
      </c>
      <c r="I8" s="20">
        <v>498</v>
      </c>
      <c r="J8" s="20">
        <v>674</v>
      </c>
      <c r="K8" s="20">
        <v>966</v>
      </c>
      <c r="L8" s="20">
        <v>572</v>
      </c>
      <c r="M8" s="20">
        <v>1000</v>
      </c>
      <c r="N8" s="20">
        <v>144</v>
      </c>
      <c r="O8" s="20">
        <v>736</v>
      </c>
      <c r="P8" s="20">
        <v>293</v>
      </c>
      <c r="Q8" s="20">
        <v>398</v>
      </c>
    </row>
    <row r="9" spans="1:17" x14ac:dyDescent="0.35">
      <c r="A9" t="s">
        <v>1</v>
      </c>
      <c r="B9" t="s">
        <v>79</v>
      </c>
      <c r="C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1102</v>
      </c>
      <c r="C10" t="s">
        <v>1534</v>
      </c>
      <c r="D10">
        <v>2.4</v>
      </c>
      <c r="E10" t="s">
        <v>171</v>
      </c>
      <c r="F10" t="s">
        <v>462</v>
      </c>
      <c r="G10" t="s">
        <v>571</v>
      </c>
      <c r="H10" t="s">
        <v>171</v>
      </c>
      <c r="I10" t="s">
        <v>171</v>
      </c>
      <c r="J10" t="s">
        <v>2327</v>
      </c>
      <c r="K10" t="s">
        <v>495</v>
      </c>
      <c r="L10" t="s">
        <v>571</v>
      </c>
      <c r="M10" t="s">
        <v>2371</v>
      </c>
      <c r="N10" t="s">
        <v>171</v>
      </c>
      <c r="O10" t="s">
        <v>2115</v>
      </c>
      <c r="P10" t="s">
        <v>295</v>
      </c>
      <c r="Q10" t="s">
        <v>171</v>
      </c>
    </row>
    <row r="11" spans="1:17" x14ac:dyDescent="0.35">
      <c r="A11" t="s">
        <v>3</v>
      </c>
      <c r="B11" t="s">
        <v>2207</v>
      </c>
      <c r="C11" t="s">
        <v>1052</v>
      </c>
      <c r="D11">
        <v>0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659</v>
      </c>
      <c r="C12" t="s">
        <v>2502</v>
      </c>
      <c r="D12">
        <v>22.22</v>
      </c>
      <c r="E12" t="s">
        <v>171</v>
      </c>
      <c r="F12" t="s">
        <v>438</v>
      </c>
      <c r="G12" t="s">
        <v>211</v>
      </c>
      <c r="H12" t="s">
        <v>171</v>
      </c>
      <c r="I12" t="s">
        <v>171</v>
      </c>
      <c r="J12" t="s">
        <v>172</v>
      </c>
      <c r="K12" t="s">
        <v>172</v>
      </c>
      <c r="L12" t="s">
        <v>171</v>
      </c>
      <c r="M12" t="s">
        <v>219</v>
      </c>
      <c r="N12" t="s">
        <v>171</v>
      </c>
      <c r="O12" t="s">
        <v>211</v>
      </c>
      <c r="P12" t="s">
        <v>246</v>
      </c>
      <c r="Q12" t="s">
        <v>171</v>
      </c>
    </row>
    <row r="13" spans="1:17" x14ac:dyDescent="0.35">
      <c r="A13" t="s">
        <v>5</v>
      </c>
      <c r="B13" t="s">
        <v>2208</v>
      </c>
      <c r="C13" t="s">
        <v>1805</v>
      </c>
      <c r="D13">
        <v>0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 t="s">
        <v>171</v>
      </c>
    </row>
    <row r="14" spans="1:17" x14ac:dyDescent="0.35">
      <c r="A14" t="s">
        <v>6</v>
      </c>
      <c r="B14" t="s">
        <v>171</v>
      </c>
      <c r="C14" t="s">
        <v>171</v>
      </c>
      <c r="D14">
        <v>0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242</v>
      </c>
      <c r="C15" t="s">
        <v>171</v>
      </c>
      <c r="D15">
        <v>0</v>
      </c>
      <c r="E15" t="s">
        <v>171</v>
      </c>
      <c r="F15" t="s">
        <v>171</v>
      </c>
      <c r="G15" t="s">
        <v>171</v>
      </c>
      <c r="H15" t="s">
        <v>171</v>
      </c>
      <c r="I15" t="s">
        <v>171</v>
      </c>
      <c r="J15" t="s">
        <v>182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803</v>
      </c>
      <c r="C16" t="s">
        <v>171</v>
      </c>
      <c r="D16">
        <v>0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2121</v>
      </c>
      <c r="C17" t="s">
        <v>2503</v>
      </c>
      <c r="D17">
        <v>4.8099999999999996</v>
      </c>
      <c r="E17" t="s">
        <v>2255</v>
      </c>
      <c r="F17" t="s">
        <v>1088</v>
      </c>
      <c r="G17" t="s">
        <v>601</v>
      </c>
      <c r="H17" t="s">
        <v>1269</v>
      </c>
      <c r="I17" t="s">
        <v>979</v>
      </c>
      <c r="J17" t="s">
        <v>2328</v>
      </c>
      <c r="K17" t="s">
        <v>2461</v>
      </c>
      <c r="L17" t="s">
        <v>710</v>
      </c>
      <c r="M17" t="s">
        <v>259</v>
      </c>
      <c r="N17" t="s">
        <v>634</v>
      </c>
      <c r="O17" t="s">
        <v>414</v>
      </c>
      <c r="P17" t="s">
        <v>177</v>
      </c>
      <c r="Q17" t="s">
        <v>1965</v>
      </c>
    </row>
    <row r="18" spans="1:17" x14ac:dyDescent="0.35">
      <c r="A18" t="s">
        <v>10</v>
      </c>
      <c r="B18" t="s">
        <v>2209</v>
      </c>
      <c r="C18" t="s">
        <v>2504</v>
      </c>
      <c r="D18">
        <v>0</v>
      </c>
      <c r="E18" t="s">
        <v>171</v>
      </c>
      <c r="F18" t="s">
        <v>171</v>
      </c>
      <c r="G18" t="s">
        <v>171</v>
      </c>
      <c r="H18" t="s">
        <v>171</v>
      </c>
      <c r="I18" t="s">
        <v>171</v>
      </c>
      <c r="J18" t="s">
        <v>171</v>
      </c>
      <c r="K18" t="s">
        <v>171</v>
      </c>
      <c r="L18" t="s">
        <v>211</v>
      </c>
      <c r="M18" t="s">
        <v>171</v>
      </c>
      <c r="N18" t="s">
        <v>171</v>
      </c>
      <c r="O18" t="s">
        <v>171</v>
      </c>
      <c r="P18" t="s">
        <v>171</v>
      </c>
      <c r="Q18" t="s">
        <v>171</v>
      </c>
    </row>
    <row r="19" spans="1:17" x14ac:dyDescent="0.35">
      <c r="A19" t="s">
        <v>11</v>
      </c>
      <c r="B19" t="s">
        <v>242</v>
      </c>
      <c r="C19" t="s">
        <v>171</v>
      </c>
      <c r="D19">
        <v>0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2210</v>
      </c>
      <c r="C20" t="s">
        <v>2069</v>
      </c>
      <c r="D20">
        <v>0</v>
      </c>
      <c r="E20" t="s">
        <v>171</v>
      </c>
      <c r="F20" t="s">
        <v>171</v>
      </c>
      <c r="G20" t="s">
        <v>171</v>
      </c>
      <c r="H20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171</v>
      </c>
      <c r="Q20" t="s">
        <v>171</v>
      </c>
    </row>
    <row r="21" spans="1:17" x14ac:dyDescent="0.35">
      <c r="A21" t="s">
        <v>13</v>
      </c>
      <c r="B21" t="s">
        <v>293</v>
      </c>
      <c r="C21" t="s">
        <v>171</v>
      </c>
      <c r="D21">
        <v>0</v>
      </c>
      <c r="E21" t="s">
        <v>171</v>
      </c>
      <c r="F21" t="s">
        <v>171</v>
      </c>
      <c r="G21" t="s">
        <v>171</v>
      </c>
      <c r="H21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178</v>
      </c>
      <c r="C22" t="s">
        <v>229</v>
      </c>
      <c r="D22">
        <v>0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2211</v>
      </c>
      <c r="C23" t="s">
        <v>2505</v>
      </c>
      <c r="D23">
        <v>16.829999999999998</v>
      </c>
      <c r="E23" t="s">
        <v>1675</v>
      </c>
      <c r="F23" t="s">
        <v>1406</v>
      </c>
      <c r="G23" t="s">
        <v>2288</v>
      </c>
      <c r="H23" t="s">
        <v>2476</v>
      </c>
      <c r="I23" t="s">
        <v>508</v>
      </c>
      <c r="J23" t="s">
        <v>2329</v>
      </c>
      <c r="K23" t="s">
        <v>2462</v>
      </c>
      <c r="L23" t="s">
        <v>2360</v>
      </c>
      <c r="M23" t="s">
        <v>2372</v>
      </c>
      <c r="N23" t="s">
        <v>171</v>
      </c>
      <c r="O23" t="s">
        <v>2402</v>
      </c>
      <c r="P23" t="s">
        <v>177</v>
      </c>
      <c r="Q23" t="s">
        <v>2443</v>
      </c>
    </row>
    <row r="24" spans="1:17" x14ac:dyDescent="0.35">
      <c r="A24" t="s">
        <v>16</v>
      </c>
      <c r="B24" t="s">
        <v>1175</v>
      </c>
      <c r="C24" t="s">
        <v>1074</v>
      </c>
      <c r="D24">
        <v>6.73</v>
      </c>
      <c r="E24" t="s">
        <v>1269</v>
      </c>
      <c r="F24" t="s">
        <v>462</v>
      </c>
      <c r="G24" t="s">
        <v>571</v>
      </c>
      <c r="H24" t="s">
        <v>1517</v>
      </c>
      <c r="I24" t="s">
        <v>977</v>
      </c>
      <c r="J24" t="s">
        <v>2330</v>
      </c>
      <c r="K24" t="s">
        <v>2463</v>
      </c>
      <c r="L24" t="s">
        <v>571</v>
      </c>
      <c r="M24" t="s">
        <v>259</v>
      </c>
      <c r="N24" t="s">
        <v>171</v>
      </c>
      <c r="O24" t="s">
        <v>201</v>
      </c>
      <c r="P24" t="s">
        <v>2309</v>
      </c>
      <c r="Q24" t="s">
        <v>2240</v>
      </c>
    </row>
    <row r="25" spans="1:17" x14ac:dyDescent="0.35">
      <c r="A25" t="s">
        <v>17</v>
      </c>
      <c r="B25" t="s">
        <v>79</v>
      </c>
      <c r="C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2212</v>
      </c>
      <c r="C28" t="s">
        <v>171</v>
      </c>
      <c r="D28">
        <v>0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2213</v>
      </c>
      <c r="C29" t="s">
        <v>171</v>
      </c>
      <c r="D29">
        <v>0</v>
      </c>
      <c r="E29" t="s">
        <v>171</v>
      </c>
      <c r="F29" t="s">
        <v>171</v>
      </c>
      <c r="G29" t="s">
        <v>171</v>
      </c>
      <c r="H29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171</v>
      </c>
      <c r="C30" t="s">
        <v>171</v>
      </c>
      <c r="D30">
        <v>0</v>
      </c>
      <c r="E30" t="s">
        <v>171</v>
      </c>
      <c r="F30" t="s">
        <v>171</v>
      </c>
      <c r="G30" t="s">
        <v>171</v>
      </c>
      <c r="H30" t="s">
        <v>2477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2214</v>
      </c>
      <c r="C31" t="s">
        <v>171</v>
      </c>
      <c r="D31">
        <v>0</v>
      </c>
      <c r="E31" t="s">
        <v>171</v>
      </c>
      <c r="F31" t="s">
        <v>171</v>
      </c>
      <c r="G31" t="s">
        <v>171</v>
      </c>
      <c r="H31" t="s">
        <v>2308</v>
      </c>
      <c r="I31" t="s">
        <v>171</v>
      </c>
      <c r="J31" t="s">
        <v>171</v>
      </c>
      <c r="K31" t="s">
        <v>171</v>
      </c>
      <c r="L31" t="s">
        <v>171</v>
      </c>
      <c r="M31" t="s">
        <v>171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2215</v>
      </c>
      <c r="C32" t="s">
        <v>1309</v>
      </c>
      <c r="D32">
        <v>0</v>
      </c>
      <c r="E32" t="s">
        <v>171</v>
      </c>
      <c r="F32" t="s">
        <v>171</v>
      </c>
      <c r="G32" t="s">
        <v>171</v>
      </c>
      <c r="H32" t="s">
        <v>227</v>
      </c>
      <c r="I32" t="s">
        <v>171</v>
      </c>
      <c r="J32" t="s">
        <v>171</v>
      </c>
      <c r="K32" t="s">
        <v>171</v>
      </c>
      <c r="L32" t="s">
        <v>1381</v>
      </c>
      <c r="M32" t="s">
        <v>171</v>
      </c>
      <c r="N32" t="s">
        <v>171</v>
      </c>
      <c r="O32" t="s">
        <v>1030</v>
      </c>
      <c r="P32" t="s">
        <v>171</v>
      </c>
      <c r="Q32" t="s">
        <v>211</v>
      </c>
    </row>
    <row r="33" spans="1:17" x14ac:dyDescent="0.35">
      <c r="A33" t="s">
        <v>25</v>
      </c>
      <c r="B33" t="s">
        <v>2216</v>
      </c>
      <c r="C33" t="s">
        <v>2249</v>
      </c>
      <c r="D33">
        <v>0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171</v>
      </c>
      <c r="C34" t="s">
        <v>171</v>
      </c>
      <c r="D34">
        <v>0</v>
      </c>
      <c r="E34" t="s">
        <v>171</v>
      </c>
      <c r="F34" t="s">
        <v>171</v>
      </c>
      <c r="G34" t="s">
        <v>171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2217</v>
      </c>
      <c r="C36" t="s">
        <v>2506</v>
      </c>
      <c r="D36">
        <v>0.66269999999999996</v>
      </c>
      <c r="E36" t="s">
        <v>2256</v>
      </c>
      <c r="F36" t="s">
        <v>2272</v>
      </c>
      <c r="G36" t="s">
        <v>2289</v>
      </c>
      <c r="H36" t="s">
        <v>2478</v>
      </c>
      <c r="I36" t="s">
        <v>1432</v>
      </c>
      <c r="J36" t="s">
        <v>2331</v>
      </c>
      <c r="K36" t="s">
        <v>2464</v>
      </c>
      <c r="L36" t="s">
        <v>2495</v>
      </c>
      <c r="M36" t="s">
        <v>2373</v>
      </c>
      <c r="N36" t="s">
        <v>2390</v>
      </c>
      <c r="O36" t="s">
        <v>2403</v>
      </c>
      <c r="P36" t="s">
        <v>2423</v>
      </c>
      <c r="Q36" t="s">
        <v>2444</v>
      </c>
    </row>
    <row r="37" spans="1:17" x14ac:dyDescent="0.35">
      <c r="A37" s="1" t="s">
        <v>29</v>
      </c>
      <c r="B37" t="s">
        <v>2218</v>
      </c>
      <c r="C37" t="s">
        <v>2507</v>
      </c>
      <c r="D37">
        <v>0.65790000000000004</v>
      </c>
      <c r="E37" t="s">
        <v>2257</v>
      </c>
      <c r="F37" t="s">
        <v>2273</v>
      </c>
      <c r="G37" t="s">
        <v>2289</v>
      </c>
      <c r="H37" t="s">
        <v>2479</v>
      </c>
      <c r="I37" t="s">
        <v>2310</v>
      </c>
      <c r="J37" t="s">
        <v>2332</v>
      </c>
      <c r="K37" t="s">
        <v>2465</v>
      </c>
      <c r="L37" t="s">
        <v>2496</v>
      </c>
      <c r="M37" t="s">
        <v>2374</v>
      </c>
      <c r="N37" t="s">
        <v>2391</v>
      </c>
      <c r="O37" t="s">
        <v>2404</v>
      </c>
      <c r="P37" t="s">
        <v>2424</v>
      </c>
      <c r="Q37" t="s">
        <v>2445</v>
      </c>
    </row>
    <row r="38" spans="1:17" x14ac:dyDescent="0.35">
      <c r="A38" t="s">
        <v>30</v>
      </c>
      <c r="B38" t="s">
        <v>2219</v>
      </c>
      <c r="C38" t="s">
        <v>2508</v>
      </c>
      <c r="D38">
        <v>14.42</v>
      </c>
      <c r="E38" t="s">
        <v>2258</v>
      </c>
      <c r="F38" t="s">
        <v>2274</v>
      </c>
      <c r="G38" t="s">
        <v>2288</v>
      </c>
      <c r="H38" t="s">
        <v>2480</v>
      </c>
      <c r="I38" t="s">
        <v>978</v>
      </c>
      <c r="J38" t="s">
        <v>2333</v>
      </c>
      <c r="K38" t="s">
        <v>2466</v>
      </c>
      <c r="L38" t="s">
        <v>2361</v>
      </c>
      <c r="M38" t="s">
        <v>1598</v>
      </c>
      <c r="N38" t="s">
        <v>477</v>
      </c>
      <c r="O38" t="s">
        <v>2405</v>
      </c>
      <c r="P38" t="s">
        <v>2425</v>
      </c>
      <c r="Q38" t="s">
        <v>2443</v>
      </c>
    </row>
    <row r="39" spans="1:17" x14ac:dyDescent="0.35">
      <c r="A39" t="s">
        <v>31</v>
      </c>
      <c r="B39" t="s">
        <v>2220</v>
      </c>
      <c r="C39" t="s">
        <v>2509</v>
      </c>
      <c r="D39">
        <v>10</v>
      </c>
      <c r="E39" t="s">
        <v>171</v>
      </c>
      <c r="F39" t="s">
        <v>171</v>
      </c>
      <c r="G39" t="s">
        <v>1536</v>
      </c>
      <c r="H39" t="s">
        <v>171</v>
      </c>
      <c r="I39" t="s">
        <v>171</v>
      </c>
      <c r="J39" t="s">
        <v>1926</v>
      </c>
      <c r="K39" t="s">
        <v>261</v>
      </c>
      <c r="L39" t="s">
        <v>682</v>
      </c>
      <c r="M39" t="s">
        <v>1216</v>
      </c>
      <c r="N39" t="s">
        <v>171</v>
      </c>
      <c r="O39" t="s">
        <v>171</v>
      </c>
      <c r="P39" t="s">
        <v>171</v>
      </c>
      <c r="Q39" t="s">
        <v>171</v>
      </c>
    </row>
    <row r="40" spans="1:17" x14ac:dyDescent="0.35">
      <c r="A40" s="1" t="s">
        <v>32</v>
      </c>
      <c r="B40" t="s">
        <v>2221</v>
      </c>
      <c r="C40" t="s">
        <v>2510</v>
      </c>
      <c r="D40">
        <v>10060.969999999999</v>
      </c>
      <c r="E40" t="s">
        <v>2259</v>
      </c>
      <c r="F40" t="s">
        <v>2275</v>
      </c>
      <c r="G40" t="s">
        <v>2290</v>
      </c>
      <c r="H40" t="s">
        <v>2481</v>
      </c>
      <c r="I40" t="s">
        <v>2311</v>
      </c>
      <c r="J40" t="s">
        <v>2334</v>
      </c>
      <c r="K40" t="s">
        <v>2467</v>
      </c>
      <c r="L40" t="s">
        <v>2497</v>
      </c>
      <c r="M40" t="s">
        <v>2375</v>
      </c>
      <c r="N40" t="s">
        <v>2392</v>
      </c>
      <c r="O40" t="s">
        <v>2406</v>
      </c>
      <c r="P40" t="s">
        <v>2426</v>
      </c>
      <c r="Q40" t="s">
        <v>2446</v>
      </c>
    </row>
    <row r="41" spans="1:17" x14ac:dyDescent="0.35">
      <c r="A41" s="1" t="s">
        <v>33</v>
      </c>
      <c r="B41" t="s">
        <v>430</v>
      </c>
      <c r="C41" t="s">
        <v>1206</v>
      </c>
      <c r="D41">
        <v>0.02</v>
      </c>
      <c r="E41" t="s">
        <v>364</v>
      </c>
      <c r="F41" t="s">
        <v>237</v>
      </c>
      <c r="G41" t="s">
        <v>171</v>
      </c>
      <c r="H41" t="s">
        <v>237</v>
      </c>
      <c r="I41" t="s">
        <v>237</v>
      </c>
      <c r="J41" t="s">
        <v>364</v>
      </c>
      <c r="K41" t="s">
        <v>280</v>
      </c>
      <c r="L41" t="s">
        <v>237</v>
      </c>
      <c r="M41" t="s">
        <v>237</v>
      </c>
      <c r="N41" t="s">
        <v>171</v>
      </c>
      <c r="O41" t="s">
        <v>364</v>
      </c>
      <c r="P41" t="s">
        <v>268</v>
      </c>
      <c r="Q41" t="s">
        <v>280</v>
      </c>
    </row>
    <row r="42" spans="1:17" x14ac:dyDescent="0.35">
      <c r="A42" s="1" t="s">
        <v>34</v>
      </c>
      <c r="B42" t="s">
        <v>281</v>
      </c>
      <c r="C42" t="s">
        <v>281</v>
      </c>
      <c r="D42">
        <v>0.47</v>
      </c>
      <c r="E42" t="s">
        <v>1905</v>
      </c>
      <c r="F42" t="s">
        <v>720</v>
      </c>
      <c r="G42" t="s">
        <v>640</v>
      </c>
      <c r="H42" t="s">
        <v>640</v>
      </c>
      <c r="I42" t="s">
        <v>820</v>
      </c>
      <c r="J42" t="s">
        <v>684</v>
      </c>
      <c r="K42" t="s">
        <v>1315</v>
      </c>
      <c r="L42" t="s">
        <v>801</v>
      </c>
      <c r="M42" t="s">
        <v>495</v>
      </c>
      <c r="N42" t="s">
        <v>1440</v>
      </c>
      <c r="O42" t="s">
        <v>2407</v>
      </c>
      <c r="P42" t="s">
        <v>231</v>
      </c>
      <c r="Q42" t="s">
        <v>249</v>
      </c>
    </row>
    <row r="43" spans="1:17" x14ac:dyDescent="0.35">
      <c r="A43" t="s">
        <v>35</v>
      </c>
      <c r="B43" t="s">
        <v>667</v>
      </c>
      <c r="C43" t="s">
        <v>232</v>
      </c>
      <c r="D43">
        <v>0.25</v>
      </c>
      <c r="E43" t="s">
        <v>281</v>
      </c>
      <c r="F43" t="s">
        <v>1133</v>
      </c>
      <c r="G43" t="s">
        <v>340</v>
      </c>
      <c r="H43" t="s">
        <v>667</v>
      </c>
      <c r="I43" t="s">
        <v>496</v>
      </c>
      <c r="J43" t="s">
        <v>1193</v>
      </c>
      <c r="K43" t="s">
        <v>2407</v>
      </c>
      <c r="L43" t="s">
        <v>525</v>
      </c>
      <c r="M43" t="s">
        <v>434</v>
      </c>
      <c r="N43" t="s">
        <v>340</v>
      </c>
      <c r="O43" t="s">
        <v>1133</v>
      </c>
      <c r="P43" t="s">
        <v>340</v>
      </c>
      <c r="Q43" t="s">
        <v>340</v>
      </c>
    </row>
    <row r="44" spans="1:17" x14ac:dyDescent="0.35">
      <c r="A44" t="s">
        <v>36</v>
      </c>
      <c r="B44" t="s">
        <v>176</v>
      </c>
      <c r="C44" t="s">
        <v>2511</v>
      </c>
      <c r="D44">
        <v>4.49</v>
      </c>
      <c r="E44" t="s">
        <v>885</v>
      </c>
      <c r="F44" t="s">
        <v>561</v>
      </c>
      <c r="G44" t="s">
        <v>444</v>
      </c>
      <c r="H44" t="s">
        <v>658</v>
      </c>
      <c r="I44" t="s">
        <v>343</v>
      </c>
      <c r="J44" t="s">
        <v>1841</v>
      </c>
      <c r="K44" t="s">
        <v>762</v>
      </c>
      <c r="L44" t="s">
        <v>1734</v>
      </c>
      <c r="M44" t="s">
        <v>970</v>
      </c>
      <c r="N44" t="s">
        <v>1246</v>
      </c>
      <c r="O44" t="s">
        <v>499</v>
      </c>
      <c r="P44" t="s">
        <v>579</v>
      </c>
      <c r="Q44" t="s">
        <v>1441</v>
      </c>
    </row>
    <row r="45" spans="1:17" x14ac:dyDescent="0.35">
      <c r="A45" t="s">
        <v>37</v>
      </c>
      <c r="B45" t="s">
        <v>79</v>
      </c>
      <c r="C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2222</v>
      </c>
      <c r="C46" t="s">
        <v>2512</v>
      </c>
      <c r="D46">
        <v>75.16</v>
      </c>
      <c r="E46" t="s">
        <v>2260</v>
      </c>
      <c r="F46" t="s">
        <v>2276</v>
      </c>
      <c r="G46" t="s">
        <v>2291</v>
      </c>
      <c r="H46" t="s">
        <v>2482</v>
      </c>
      <c r="I46" t="s">
        <v>2312</v>
      </c>
      <c r="J46" t="s">
        <v>2335</v>
      </c>
      <c r="K46" t="s">
        <v>2468</v>
      </c>
      <c r="L46" t="s">
        <v>2362</v>
      </c>
      <c r="M46" t="s">
        <v>2276</v>
      </c>
      <c r="N46" t="s">
        <v>2393</v>
      </c>
      <c r="O46" t="s">
        <v>2408</v>
      </c>
      <c r="P46" t="s">
        <v>2427</v>
      </c>
      <c r="Q46" t="s">
        <v>2447</v>
      </c>
    </row>
    <row r="47" spans="1:17" x14ac:dyDescent="0.35">
      <c r="A47" s="1" t="s">
        <v>39</v>
      </c>
      <c r="B47" t="s">
        <v>1406</v>
      </c>
      <c r="C47" t="s">
        <v>528</v>
      </c>
      <c r="D47">
        <v>6.8</v>
      </c>
      <c r="E47" t="s">
        <v>1243</v>
      </c>
      <c r="F47" t="s">
        <v>669</v>
      </c>
      <c r="G47" t="s">
        <v>341</v>
      </c>
      <c r="H47" t="s">
        <v>1041</v>
      </c>
      <c r="I47" t="s">
        <v>2313</v>
      </c>
      <c r="J47" t="s">
        <v>2336</v>
      </c>
      <c r="K47" t="s">
        <v>1579</v>
      </c>
      <c r="L47" t="s">
        <v>2363</v>
      </c>
      <c r="M47" t="s">
        <v>702</v>
      </c>
      <c r="N47" t="s">
        <v>349</v>
      </c>
      <c r="O47" t="s">
        <v>2409</v>
      </c>
      <c r="P47" t="s">
        <v>2428</v>
      </c>
      <c r="Q47" t="s">
        <v>2448</v>
      </c>
    </row>
    <row r="48" spans="1:17" x14ac:dyDescent="0.35">
      <c r="A48" t="s">
        <v>40</v>
      </c>
      <c r="B48" t="s">
        <v>668</v>
      </c>
      <c r="C48" t="s">
        <v>668</v>
      </c>
      <c r="D48">
        <v>1.03</v>
      </c>
      <c r="E48" t="s">
        <v>1195</v>
      </c>
      <c r="F48" t="s">
        <v>303</v>
      </c>
      <c r="G48" t="s">
        <v>517</v>
      </c>
      <c r="H48" t="s">
        <v>582</v>
      </c>
      <c r="I48" t="s">
        <v>366</v>
      </c>
      <c r="J48" t="s">
        <v>344</v>
      </c>
      <c r="K48" t="s">
        <v>2469</v>
      </c>
      <c r="L48" t="s">
        <v>1639</v>
      </c>
      <c r="M48" t="s">
        <v>668</v>
      </c>
      <c r="N48" t="s">
        <v>2394</v>
      </c>
      <c r="O48" t="s">
        <v>366</v>
      </c>
      <c r="P48" t="s">
        <v>2429</v>
      </c>
      <c r="Q48" t="s">
        <v>2449</v>
      </c>
    </row>
    <row r="49" spans="1:17" x14ac:dyDescent="0.35">
      <c r="A49" t="s">
        <v>41</v>
      </c>
      <c r="B49" t="s">
        <v>2223</v>
      </c>
      <c r="C49" t="s">
        <v>2513</v>
      </c>
      <c r="D49">
        <v>284.31</v>
      </c>
      <c r="E49" t="s">
        <v>2261</v>
      </c>
      <c r="F49" t="s">
        <v>2277</v>
      </c>
      <c r="G49" t="s">
        <v>2292</v>
      </c>
      <c r="H49" t="s">
        <v>2483</v>
      </c>
      <c r="I49" t="s">
        <v>2314</v>
      </c>
      <c r="J49" t="s">
        <v>2337</v>
      </c>
      <c r="K49" t="s">
        <v>2470</v>
      </c>
      <c r="L49" t="s">
        <v>2364</v>
      </c>
      <c r="M49" t="s">
        <v>2376</v>
      </c>
      <c r="N49" t="s">
        <v>2395</v>
      </c>
      <c r="O49" t="s">
        <v>980</v>
      </c>
      <c r="P49" t="s">
        <v>2430</v>
      </c>
      <c r="Q49" t="s">
        <v>2450</v>
      </c>
    </row>
    <row r="50" spans="1:17" x14ac:dyDescent="0.35">
      <c r="A50" t="s">
        <v>42</v>
      </c>
      <c r="B50" t="s">
        <v>2224</v>
      </c>
      <c r="C50" t="s">
        <v>2361</v>
      </c>
      <c r="D50">
        <v>0</v>
      </c>
      <c r="E50" t="s">
        <v>171</v>
      </c>
      <c r="F50" t="s">
        <v>171</v>
      </c>
      <c r="G50" t="s">
        <v>2293</v>
      </c>
      <c r="H50" t="s">
        <v>1635</v>
      </c>
      <c r="I50" t="s">
        <v>171</v>
      </c>
      <c r="J50" t="s">
        <v>171</v>
      </c>
      <c r="K50" t="s">
        <v>1245</v>
      </c>
      <c r="L50" t="s">
        <v>171</v>
      </c>
      <c r="M50" t="s">
        <v>171</v>
      </c>
      <c r="N50" t="s">
        <v>171</v>
      </c>
      <c r="O50" t="s">
        <v>171</v>
      </c>
      <c r="P50" t="s">
        <v>171</v>
      </c>
      <c r="Q50" t="s">
        <v>171</v>
      </c>
    </row>
    <row r="51" spans="1:17" x14ac:dyDescent="0.35">
      <c r="A51" t="s">
        <v>43</v>
      </c>
      <c r="B51" t="s">
        <v>79</v>
      </c>
      <c r="C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2225</v>
      </c>
      <c r="C52" t="s">
        <v>2514</v>
      </c>
      <c r="D52">
        <v>1.1488</v>
      </c>
      <c r="E52" t="s">
        <v>2262</v>
      </c>
      <c r="F52" t="s">
        <v>2278</v>
      </c>
      <c r="G52" t="s">
        <v>2294</v>
      </c>
      <c r="H52" t="s">
        <v>2484</v>
      </c>
      <c r="I52" t="s">
        <v>2315</v>
      </c>
      <c r="J52" t="s">
        <v>2338</v>
      </c>
      <c r="K52" t="s">
        <v>2350</v>
      </c>
      <c r="L52" t="s">
        <v>2365</v>
      </c>
      <c r="M52" t="s">
        <v>1238</v>
      </c>
      <c r="N52" t="s">
        <v>236</v>
      </c>
      <c r="O52" t="s">
        <v>1329</v>
      </c>
      <c r="P52" t="s">
        <v>2431</v>
      </c>
      <c r="Q52" t="s">
        <v>2451</v>
      </c>
    </row>
    <row r="53" spans="1:17" x14ac:dyDescent="0.35">
      <c r="A53" t="s">
        <v>45</v>
      </c>
      <c r="B53" t="s">
        <v>2226</v>
      </c>
      <c r="C53" t="s">
        <v>2515</v>
      </c>
      <c r="D53">
        <v>0.46379999999999999</v>
      </c>
      <c r="E53" t="s">
        <v>2263</v>
      </c>
      <c r="F53" t="s">
        <v>2279</v>
      </c>
      <c r="G53" t="s">
        <v>2295</v>
      </c>
      <c r="H53" t="s">
        <v>2485</v>
      </c>
      <c r="I53" t="s">
        <v>2316</v>
      </c>
      <c r="J53" t="s">
        <v>2339</v>
      </c>
      <c r="K53" t="s">
        <v>1693</v>
      </c>
      <c r="L53" t="s">
        <v>2366</v>
      </c>
      <c r="M53" t="s">
        <v>2377</v>
      </c>
      <c r="N53" t="s">
        <v>236</v>
      </c>
      <c r="O53" t="s">
        <v>2410</v>
      </c>
      <c r="P53" t="s">
        <v>2432</v>
      </c>
      <c r="Q53" t="s">
        <v>2452</v>
      </c>
    </row>
    <row r="54" spans="1:17" x14ac:dyDescent="0.35">
      <c r="A54" t="s">
        <v>46</v>
      </c>
      <c r="B54" t="s">
        <v>2227</v>
      </c>
      <c r="C54" t="s">
        <v>2516</v>
      </c>
      <c r="D54">
        <v>0.69789999999999996</v>
      </c>
      <c r="E54" t="s">
        <v>2264</v>
      </c>
      <c r="F54" t="s">
        <v>2280</v>
      </c>
      <c r="G54" t="s">
        <v>2296</v>
      </c>
      <c r="H54" t="s">
        <v>2486</v>
      </c>
      <c r="I54" t="s">
        <v>2317</v>
      </c>
      <c r="J54" t="s">
        <v>2340</v>
      </c>
      <c r="K54" t="s">
        <v>2471</v>
      </c>
      <c r="L54" t="s">
        <v>2498</v>
      </c>
      <c r="M54" t="s">
        <v>2378</v>
      </c>
      <c r="N54" t="s">
        <v>557</v>
      </c>
      <c r="O54" t="s">
        <v>2411</v>
      </c>
      <c r="P54" t="s">
        <v>2433</v>
      </c>
      <c r="Q54" t="s">
        <v>2453</v>
      </c>
    </row>
    <row r="55" spans="1:17" x14ac:dyDescent="0.35">
      <c r="A55" t="s">
        <v>47</v>
      </c>
      <c r="B55" t="s">
        <v>2228</v>
      </c>
      <c r="C55" t="s">
        <v>1732</v>
      </c>
      <c r="D55">
        <v>0.43790000000000001</v>
      </c>
      <c r="E55" t="s">
        <v>2265</v>
      </c>
      <c r="F55" t="s">
        <v>2281</v>
      </c>
      <c r="G55" t="s">
        <v>2297</v>
      </c>
      <c r="H55" t="s">
        <v>2487</v>
      </c>
      <c r="I55" t="s">
        <v>2318</v>
      </c>
      <c r="J55" t="s">
        <v>2341</v>
      </c>
      <c r="K55" t="s">
        <v>2472</v>
      </c>
      <c r="L55" t="s">
        <v>2367</v>
      </c>
      <c r="M55" t="s">
        <v>2379</v>
      </c>
      <c r="N55" t="s">
        <v>2396</v>
      </c>
      <c r="O55" t="s">
        <v>2412</v>
      </c>
      <c r="P55" t="s">
        <v>2434</v>
      </c>
      <c r="Q55" t="s">
        <v>2454</v>
      </c>
    </row>
    <row r="56" spans="1:17" x14ac:dyDescent="0.35">
      <c r="A56" s="2" t="s">
        <v>48</v>
      </c>
      <c r="B56" t="s">
        <v>2217</v>
      </c>
      <c r="C56" t="s">
        <v>2506</v>
      </c>
      <c r="D56">
        <v>0.66269999999999996</v>
      </c>
      <c r="E56" t="s">
        <v>2256</v>
      </c>
      <c r="F56" t="s">
        <v>2272</v>
      </c>
      <c r="G56" t="s">
        <v>2289</v>
      </c>
      <c r="H56" t="s">
        <v>2478</v>
      </c>
      <c r="I56" t="s">
        <v>1432</v>
      </c>
      <c r="J56" t="s">
        <v>2331</v>
      </c>
      <c r="K56" t="s">
        <v>2464</v>
      </c>
      <c r="L56" t="s">
        <v>2495</v>
      </c>
      <c r="M56" t="s">
        <v>2373</v>
      </c>
      <c r="N56" t="s">
        <v>2390</v>
      </c>
      <c r="O56" t="s">
        <v>2403</v>
      </c>
      <c r="P56" t="s">
        <v>2423</v>
      </c>
      <c r="Q56" t="s">
        <v>2444</v>
      </c>
    </row>
    <row r="57" spans="1:17" x14ac:dyDescent="0.35">
      <c r="A57" t="s">
        <v>49</v>
      </c>
      <c r="B57" t="s">
        <v>2229</v>
      </c>
      <c r="C57" t="s">
        <v>1814</v>
      </c>
      <c r="D57">
        <v>10.67</v>
      </c>
      <c r="E57" t="s">
        <v>992</v>
      </c>
      <c r="F57" t="s">
        <v>1074</v>
      </c>
      <c r="G57" t="s">
        <v>2298</v>
      </c>
      <c r="H57" t="s">
        <v>294</v>
      </c>
      <c r="I57" t="s">
        <v>649</v>
      </c>
      <c r="J57" t="s">
        <v>1397</v>
      </c>
      <c r="K57" t="s">
        <v>2351</v>
      </c>
      <c r="L57" t="s">
        <v>648</v>
      </c>
      <c r="M57" t="s">
        <v>992</v>
      </c>
      <c r="N57" t="s">
        <v>171</v>
      </c>
      <c r="O57" t="s">
        <v>2413</v>
      </c>
      <c r="P57" t="s">
        <v>682</v>
      </c>
      <c r="Q57" t="s">
        <v>893</v>
      </c>
    </row>
    <row r="58" spans="1:17" x14ac:dyDescent="0.35">
      <c r="A58" t="s">
        <v>50</v>
      </c>
      <c r="B58" t="s">
        <v>1181</v>
      </c>
      <c r="C58" t="s">
        <v>2517</v>
      </c>
      <c r="D58">
        <v>2.5</v>
      </c>
      <c r="E58" t="s">
        <v>518</v>
      </c>
      <c r="F58" t="s">
        <v>322</v>
      </c>
      <c r="G58" t="s">
        <v>812</v>
      </c>
      <c r="H58" t="s">
        <v>1337</v>
      </c>
      <c r="I58" t="s">
        <v>1223</v>
      </c>
      <c r="J58" t="s">
        <v>396</v>
      </c>
      <c r="K58" t="s">
        <v>2352</v>
      </c>
      <c r="L58" t="s">
        <v>350</v>
      </c>
      <c r="M58" t="s">
        <v>2380</v>
      </c>
      <c r="N58" t="s">
        <v>171</v>
      </c>
      <c r="O58" t="s">
        <v>452</v>
      </c>
      <c r="P58" t="s">
        <v>648</v>
      </c>
      <c r="Q58" t="s">
        <v>1668</v>
      </c>
    </row>
    <row r="59" spans="1:17" x14ac:dyDescent="0.35">
      <c r="A59" t="s">
        <v>51</v>
      </c>
      <c r="B59" t="s">
        <v>2230</v>
      </c>
      <c r="C59" t="s">
        <v>2518</v>
      </c>
      <c r="D59">
        <v>3.37</v>
      </c>
      <c r="E59" t="s">
        <v>321</v>
      </c>
      <c r="F59" t="s">
        <v>1269</v>
      </c>
      <c r="G59" t="s">
        <v>343</v>
      </c>
      <c r="H59" t="s">
        <v>1736</v>
      </c>
      <c r="I59" t="s">
        <v>1734</v>
      </c>
      <c r="J59" t="s">
        <v>1089</v>
      </c>
      <c r="K59" t="s">
        <v>216</v>
      </c>
      <c r="L59" t="s">
        <v>1736</v>
      </c>
      <c r="M59" t="s">
        <v>2381</v>
      </c>
      <c r="N59" t="s">
        <v>2397</v>
      </c>
      <c r="O59" t="s">
        <v>353</v>
      </c>
      <c r="P59" t="s">
        <v>497</v>
      </c>
      <c r="Q59" t="s">
        <v>949</v>
      </c>
    </row>
    <row r="60" spans="1:17" x14ac:dyDescent="0.35">
      <c r="A60" t="s">
        <v>52</v>
      </c>
      <c r="B60" t="s">
        <v>2231</v>
      </c>
      <c r="C60" t="s">
        <v>682</v>
      </c>
      <c r="D60">
        <v>1.91</v>
      </c>
      <c r="E60" t="s">
        <v>915</v>
      </c>
      <c r="F60" t="s">
        <v>263</v>
      </c>
      <c r="G60" t="s">
        <v>477</v>
      </c>
      <c r="H60" t="s">
        <v>1164</v>
      </c>
      <c r="I60" t="s">
        <v>892</v>
      </c>
      <c r="J60" t="s">
        <v>293</v>
      </c>
      <c r="K60" t="s">
        <v>2473</v>
      </c>
      <c r="L60" t="s">
        <v>1102</v>
      </c>
      <c r="M60" t="s">
        <v>261</v>
      </c>
      <c r="N60" t="s">
        <v>589</v>
      </c>
      <c r="O60" t="s">
        <v>2101</v>
      </c>
      <c r="P60" t="s">
        <v>892</v>
      </c>
      <c r="Q60" t="s">
        <v>1294</v>
      </c>
    </row>
    <row r="61" spans="1:17" x14ac:dyDescent="0.35">
      <c r="A61" s="1" t="s">
        <v>53</v>
      </c>
      <c r="B61" t="s">
        <v>1427</v>
      </c>
      <c r="C61" t="s">
        <v>362</v>
      </c>
      <c r="D61">
        <v>3.4</v>
      </c>
      <c r="E61" t="s">
        <v>1734</v>
      </c>
      <c r="F61" t="s">
        <v>651</v>
      </c>
      <c r="G61" t="s">
        <v>2299</v>
      </c>
      <c r="H61" t="s">
        <v>1862</v>
      </c>
      <c r="I61" t="s">
        <v>535</v>
      </c>
      <c r="J61" t="s">
        <v>737</v>
      </c>
      <c r="K61" t="s">
        <v>2250</v>
      </c>
      <c r="L61" t="s">
        <v>351</v>
      </c>
      <c r="M61" t="s">
        <v>751</v>
      </c>
      <c r="N61" t="s">
        <v>526</v>
      </c>
      <c r="O61" t="s">
        <v>805</v>
      </c>
      <c r="P61" t="s">
        <v>821</v>
      </c>
      <c r="Q61" t="s">
        <v>283</v>
      </c>
    </row>
    <row r="62" spans="1:17" x14ac:dyDescent="0.35">
      <c r="A62" t="s">
        <v>54</v>
      </c>
      <c r="B62" t="s">
        <v>2232</v>
      </c>
      <c r="C62" t="s">
        <v>2519</v>
      </c>
      <c r="D62">
        <v>26388.9</v>
      </c>
      <c r="E62" t="s">
        <v>2266</v>
      </c>
      <c r="F62" t="s">
        <v>2282</v>
      </c>
      <c r="G62" t="s">
        <v>2300</v>
      </c>
      <c r="H62" t="s">
        <v>2488</v>
      </c>
      <c r="I62" t="s">
        <v>2319</v>
      </c>
      <c r="J62" t="s">
        <v>2342</v>
      </c>
      <c r="K62" t="s">
        <v>2353</v>
      </c>
      <c r="L62" t="s">
        <v>2368</v>
      </c>
      <c r="M62" t="s">
        <v>2382</v>
      </c>
      <c r="N62" t="s">
        <v>171</v>
      </c>
      <c r="O62" t="s">
        <v>2414</v>
      </c>
      <c r="P62" t="s">
        <v>2435</v>
      </c>
      <c r="Q62" t="s">
        <v>2455</v>
      </c>
    </row>
    <row r="63" spans="1:17" x14ac:dyDescent="0.35">
      <c r="A63" t="s">
        <v>55</v>
      </c>
      <c r="B63" t="s">
        <v>2233</v>
      </c>
      <c r="C63" t="s">
        <v>2520</v>
      </c>
      <c r="D63">
        <v>9211.5300000000007</v>
      </c>
      <c r="E63" t="s">
        <v>2267</v>
      </c>
      <c r="F63" t="s">
        <v>2283</v>
      </c>
      <c r="G63" t="s">
        <v>2301</v>
      </c>
      <c r="H63" t="s">
        <v>2489</v>
      </c>
      <c r="I63" t="s">
        <v>2320</v>
      </c>
      <c r="J63" t="s">
        <v>2343</v>
      </c>
      <c r="K63" t="s">
        <v>2354</v>
      </c>
      <c r="L63" t="s">
        <v>2369</v>
      </c>
      <c r="M63" t="s">
        <v>2383</v>
      </c>
      <c r="N63" t="s">
        <v>171</v>
      </c>
      <c r="O63" t="s">
        <v>2415</v>
      </c>
      <c r="P63" t="s">
        <v>2436</v>
      </c>
      <c r="Q63" t="s">
        <v>2456</v>
      </c>
    </row>
    <row r="64" spans="1:17" x14ac:dyDescent="0.35">
      <c r="A64" t="s">
        <v>56</v>
      </c>
      <c r="B64" t="s">
        <v>2234</v>
      </c>
      <c r="C64" t="s">
        <v>2521</v>
      </c>
      <c r="D64">
        <v>8803.5</v>
      </c>
      <c r="E64" t="s">
        <v>2268</v>
      </c>
      <c r="F64" t="s">
        <v>2284</v>
      </c>
      <c r="G64" t="s">
        <v>2302</v>
      </c>
      <c r="H64" t="s">
        <v>2490</v>
      </c>
      <c r="I64" t="s">
        <v>2321</v>
      </c>
      <c r="J64" t="s">
        <v>2344</v>
      </c>
      <c r="K64" t="s">
        <v>2474</v>
      </c>
      <c r="L64" t="s">
        <v>2499</v>
      </c>
      <c r="M64" t="s">
        <v>2384</v>
      </c>
      <c r="N64" t="s">
        <v>2398</v>
      </c>
      <c r="O64" t="s">
        <v>2416</v>
      </c>
      <c r="P64" t="s">
        <v>2437</v>
      </c>
      <c r="Q64" t="s">
        <v>2457</v>
      </c>
    </row>
    <row r="65" spans="1:17" x14ac:dyDescent="0.35">
      <c r="A65" t="s">
        <v>57</v>
      </c>
      <c r="B65" t="s">
        <v>2235</v>
      </c>
      <c r="C65" t="s">
        <v>2494</v>
      </c>
      <c r="D65">
        <v>8049.43</v>
      </c>
      <c r="E65" t="s">
        <v>2269</v>
      </c>
      <c r="F65" t="s">
        <v>2285</v>
      </c>
      <c r="G65" t="s">
        <v>2303</v>
      </c>
      <c r="H65" t="s">
        <v>2491</v>
      </c>
      <c r="I65" t="s">
        <v>2322</v>
      </c>
      <c r="J65" t="s">
        <v>2345</v>
      </c>
      <c r="K65" t="s">
        <v>2475</v>
      </c>
      <c r="L65" t="s">
        <v>2370</v>
      </c>
      <c r="M65" t="s">
        <v>2385</v>
      </c>
      <c r="N65" t="s">
        <v>2399</v>
      </c>
      <c r="O65" t="s">
        <v>2417</v>
      </c>
      <c r="P65" t="s">
        <v>2438</v>
      </c>
      <c r="Q65" t="s">
        <v>2458</v>
      </c>
    </row>
    <row r="66" spans="1:17" x14ac:dyDescent="0.35">
      <c r="A66" t="s">
        <v>58</v>
      </c>
      <c r="B66" t="s">
        <v>2221</v>
      </c>
      <c r="C66" t="s">
        <v>2510</v>
      </c>
      <c r="D66">
        <v>10060.969999999999</v>
      </c>
      <c r="E66" t="s">
        <v>2259</v>
      </c>
      <c r="F66" t="s">
        <v>2275</v>
      </c>
      <c r="G66" t="s">
        <v>2290</v>
      </c>
      <c r="H66" t="s">
        <v>2481</v>
      </c>
      <c r="I66" t="s">
        <v>2311</v>
      </c>
      <c r="J66" t="s">
        <v>2334</v>
      </c>
      <c r="K66" t="s">
        <v>2467</v>
      </c>
      <c r="L66" t="s">
        <v>2497</v>
      </c>
      <c r="M66" t="s">
        <v>2375</v>
      </c>
      <c r="N66" t="s">
        <v>2392</v>
      </c>
      <c r="O66" t="s">
        <v>2406</v>
      </c>
      <c r="P66" t="s">
        <v>2426</v>
      </c>
      <c r="Q66" t="s">
        <v>2446</v>
      </c>
    </row>
    <row r="67" spans="1:17" x14ac:dyDescent="0.35">
      <c r="A67" t="s">
        <v>59</v>
      </c>
      <c r="B67" t="s">
        <v>184</v>
      </c>
      <c r="C67" t="s">
        <v>219</v>
      </c>
      <c r="D67">
        <v>0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2236</v>
      </c>
      <c r="C68" t="s">
        <v>182</v>
      </c>
      <c r="D68">
        <v>0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2237</v>
      </c>
      <c r="C69" t="s">
        <v>2251</v>
      </c>
      <c r="D69">
        <v>0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2238</v>
      </c>
      <c r="C70" t="s">
        <v>1896</v>
      </c>
      <c r="D70">
        <v>0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2239</v>
      </c>
      <c r="C71" t="s">
        <v>2252</v>
      </c>
      <c r="D71">
        <v>0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2240</v>
      </c>
      <c r="C72" t="s">
        <v>171</v>
      </c>
      <c r="D72">
        <v>0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2241</v>
      </c>
      <c r="C73" t="s">
        <v>171</v>
      </c>
      <c r="D73">
        <v>0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2242</v>
      </c>
      <c r="C74" t="s">
        <v>171</v>
      </c>
      <c r="D74">
        <v>0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776</v>
      </c>
      <c r="C75" t="s">
        <v>171</v>
      </c>
      <c r="D75">
        <v>0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171</v>
      </c>
      <c r="D76">
        <v>0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678</v>
      </c>
      <c r="C78" t="s">
        <v>171</v>
      </c>
      <c r="D78">
        <v>0.04</v>
      </c>
      <c r="E78" t="s">
        <v>171</v>
      </c>
      <c r="F78" t="s">
        <v>171</v>
      </c>
      <c r="G78" t="s">
        <v>364</v>
      </c>
      <c r="H78" t="s">
        <v>171</v>
      </c>
      <c r="I78" t="s">
        <v>237</v>
      </c>
      <c r="J78" t="s">
        <v>358</v>
      </c>
      <c r="K78" t="s">
        <v>484</v>
      </c>
      <c r="L78" t="s">
        <v>171</v>
      </c>
      <c r="M78" t="s">
        <v>237</v>
      </c>
      <c r="N78" t="s">
        <v>171</v>
      </c>
      <c r="O78" t="s">
        <v>268</v>
      </c>
      <c r="P78" t="s">
        <v>280</v>
      </c>
      <c r="Q78" t="s">
        <v>171</v>
      </c>
    </row>
    <row r="79" spans="1:17" x14ac:dyDescent="0.35">
      <c r="A79" s="1" t="s">
        <v>71</v>
      </c>
      <c r="B79" t="s">
        <v>2243</v>
      </c>
      <c r="C79" t="s">
        <v>236</v>
      </c>
      <c r="D79">
        <v>0.76170000000000004</v>
      </c>
      <c r="E79" t="s">
        <v>236</v>
      </c>
      <c r="F79" t="s">
        <v>236</v>
      </c>
      <c r="G79" t="s">
        <v>2304</v>
      </c>
      <c r="H79" t="s">
        <v>236</v>
      </c>
      <c r="I79" t="s">
        <v>2323</v>
      </c>
      <c r="J79" t="s">
        <v>2346</v>
      </c>
      <c r="K79" t="s">
        <v>2355</v>
      </c>
      <c r="L79" t="s">
        <v>236</v>
      </c>
      <c r="M79" t="s">
        <v>2386</v>
      </c>
      <c r="N79" t="s">
        <v>236</v>
      </c>
      <c r="O79" t="s">
        <v>2418</v>
      </c>
      <c r="P79" t="s">
        <v>2439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>
        <v>0</v>
      </c>
      <c r="E80" t="s">
        <v>171</v>
      </c>
      <c r="F80" t="s">
        <v>171</v>
      </c>
      <c r="G80" t="s">
        <v>171</v>
      </c>
      <c r="H80" t="s">
        <v>171</v>
      </c>
      <c r="I80" t="s">
        <v>171</v>
      </c>
      <c r="J80" t="s">
        <v>237</v>
      </c>
      <c r="K80" t="s">
        <v>237</v>
      </c>
      <c r="L80" t="s">
        <v>171</v>
      </c>
      <c r="M80" t="s">
        <v>171</v>
      </c>
      <c r="N80" t="s">
        <v>171</v>
      </c>
      <c r="O80" t="s">
        <v>237</v>
      </c>
      <c r="P80" t="s">
        <v>171</v>
      </c>
      <c r="Q80" t="s">
        <v>171</v>
      </c>
    </row>
    <row r="81" spans="1:17" x14ac:dyDescent="0.35">
      <c r="A81" t="s">
        <v>73</v>
      </c>
      <c r="B81" t="s">
        <v>2244</v>
      </c>
      <c r="C81" t="s">
        <v>236</v>
      </c>
      <c r="D81">
        <v>1.1285000000000001</v>
      </c>
      <c r="E81" t="s">
        <v>236</v>
      </c>
      <c r="F81" t="s">
        <v>236</v>
      </c>
      <c r="G81" t="s">
        <v>236</v>
      </c>
      <c r="H81" t="s">
        <v>236</v>
      </c>
      <c r="I81" t="s">
        <v>236</v>
      </c>
      <c r="J81" t="s">
        <v>1069</v>
      </c>
      <c r="K81" t="s">
        <v>2356</v>
      </c>
      <c r="L81" t="s">
        <v>236</v>
      </c>
      <c r="M81" t="s">
        <v>236</v>
      </c>
      <c r="N81" t="s">
        <v>236</v>
      </c>
      <c r="O81" t="s">
        <v>2419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223</v>
      </c>
      <c r="C82" t="s">
        <v>364</v>
      </c>
      <c r="D82">
        <v>0.11</v>
      </c>
      <c r="E82" t="s">
        <v>268</v>
      </c>
      <c r="F82" t="s">
        <v>223</v>
      </c>
      <c r="G82" t="s">
        <v>223</v>
      </c>
      <c r="H82" t="s">
        <v>430</v>
      </c>
      <c r="I82" t="s">
        <v>484</v>
      </c>
      <c r="J82" t="s">
        <v>220</v>
      </c>
      <c r="K82" t="s">
        <v>484</v>
      </c>
      <c r="L82" t="s">
        <v>857</v>
      </c>
      <c r="M82" t="s">
        <v>358</v>
      </c>
      <c r="N82" t="s">
        <v>857</v>
      </c>
      <c r="O82" t="s">
        <v>223</v>
      </c>
      <c r="P82" t="s">
        <v>678</v>
      </c>
      <c r="Q82" t="s">
        <v>484</v>
      </c>
    </row>
    <row r="83" spans="1:17" x14ac:dyDescent="0.35">
      <c r="A83" s="1" t="s">
        <v>75</v>
      </c>
      <c r="B83" t="s">
        <v>2245</v>
      </c>
      <c r="C83" t="s">
        <v>2253</v>
      </c>
      <c r="D83">
        <v>0.89670000000000005</v>
      </c>
      <c r="E83" t="s">
        <v>2270</v>
      </c>
      <c r="F83" t="s">
        <v>2286</v>
      </c>
      <c r="G83" t="s">
        <v>2305</v>
      </c>
      <c r="H83" t="s">
        <v>2492</v>
      </c>
      <c r="I83" t="s">
        <v>2324</v>
      </c>
      <c r="J83" t="s">
        <v>2347</v>
      </c>
      <c r="K83" t="s">
        <v>2357</v>
      </c>
      <c r="L83" t="s">
        <v>2500</v>
      </c>
      <c r="M83" t="s">
        <v>2387</v>
      </c>
      <c r="N83" t="s">
        <v>2400</v>
      </c>
      <c r="O83" t="s">
        <v>2420</v>
      </c>
      <c r="P83" t="s">
        <v>2440</v>
      </c>
      <c r="Q83" t="s">
        <v>2459</v>
      </c>
    </row>
    <row r="84" spans="1:17" x14ac:dyDescent="0.35">
      <c r="A84" t="s">
        <v>76</v>
      </c>
      <c r="B84" t="s">
        <v>2246</v>
      </c>
      <c r="C84" t="s">
        <v>171</v>
      </c>
      <c r="D84">
        <v>6529.57</v>
      </c>
      <c r="E84" t="s">
        <v>171</v>
      </c>
      <c r="F84" t="s">
        <v>171</v>
      </c>
      <c r="G84" t="s">
        <v>2306</v>
      </c>
      <c r="H84" t="s">
        <v>171</v>
      </c>
      <c r="I84" t="s">
        <v>2325</v>
      </c>
      <c r="J84" t="s">
        <v>2348</v>
      </c>
      <c r="K84" t="s">
        <v>2358</v>
      </c>
      <c r="L84" t="s">
        <v>171</v>
      </c>
      <c r="M84" t="s">
        <v>2388</v>
      </c>
      <c r="N84" t="s">
        <v>171</v>
      </c>
      <c r="O84" t="s">
        <v>2421</v>
      </c>
      <c r="P84" t="s">
        <v>2441</v>
      </c>
      <c r="Q84" t="s">
        <v>171</v>
      </c>
    </row>
    <row r="85" spans="1:17" x14ac:dyDescent="0.35">
      <c r="A85" s="1" t="s">
        <v>77</v>
      </c>
      <c r="B85" t="s">
        <v>2247</v>
      </c>
      <c r="C85" t="s">
        <v>2254</v>
      </c>
      <c r="D85">
        <v>16692.87</v>
      </c>
      <c r="E85" t="s">
        <v>2271</v>
      </c>
      <c r="F85" t="s">
        <v>2287</v>
      </c>
      <c r="G85" t="s">
        <v>2307</v>
      </c>
      <c r="H85" t="s">
        <v>2493</v>
      </c>
      <c r="I85" t="s">
        <v>2326</v>
      </c>
      <c r="J85" t="s">
        <v>2349</v>
      </c>
      <c r="K85" t="s">
        <v>2359</v>
      </c>
      <c r="L85" t="s">
        <v>2501</v>
      </c>
      <c r="M85" t="s">
        <v>2389</v>
      </c>
      <c r="N85" t="s">
        <v>2401</v>
      </c>
      <c r="O85" t="s">
        <v>2422</v>
      </c>
      <c r="P85" t="s">
        <v>2442</v>
      </c>
      <c r="Q85" t="s">
        <v>2460</v>
      </c>
    </row>
    <row r="86" spans="1:17" x14ac:dyDescent="0.35">
      <c r="A86" t="s">
        <v>78</v>
      </c>
      <c r="B86" t="s">
        <v>2248</v>
      </c>
      <c r="C86" t="s">
        <v>171</v>
      </c>
      <c r="D86">
        <v>0.35</v>
      </c>
      <c r="E86" t="s">
        <v>171</v>
      </c>
      <c r="F86" t="s">
        <v>171</v>
      </c>
      <c r="G86" t="s">
        <v>310</v>
      </c>
      <c r="H86" t="s">
        <v>171</v>
      </c>
      <c r="I86" t="s">
        <v>1373</v>
      </c>
      <c r="J86" t="s">
        <v>443</v>
      </c>
      <c r="K86" t="s">
        <v>2033</v>
      </c>
      <c r="L86" t="s">
        <v>171</v>
      </c>
      <c r="M86" t="s">
        <v>230</v>
      </c>
      <c r="N86" t="s">
        <v>171</v>
      </c>
      <c r="O86" t="s">
        <v>1653</v>
      </c>
      <c r="P86" t="s">
        <v>678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XFD3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157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2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B4" s="1">
        <v>2779</v>
      </c>
      <c r="C4" s="19">
        <v>750</v>
      </c>
      <c r="D4" s="19">
        <v>196</v>
      </c>
      <c r="E4" s="20">
        <v>137</v>
      </c>
      <c r="F4" s="20">
        <v>162</v>
      </c>
      <c r="G4" s="20">
        <v>79</v>
      </c>
      <c r="H4" s="127">
        <v>353</v>
      </c>
      <c r="I4" s="20">
        <v>120</v>
      </c>
      <c r="J4" s="20">
        <v>182</v>
      </c>
      <c r="K4" s="20">
        <v>172</v>
      </c>
      <c r="L4" s="20">
        <v>150</v>
      </c>
      <c r="M4" s="20">
        <v>276</v>
      </c>
      <c r="N4" s="20">
        <v>45</v>
      </c>
      <c r="O4" s="20">
        <v>172</v>
      </c>
      <c r="P4" s="20">
        <v>76</v>
      </c>
      <c r="Q4" s="20">
        <v>66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19"/>
      <c r="H6" s="20"/>
      <c r="I6" s="19"/>
      <c r="J6" s="20"/>
      <c r="K6" s="19"/>
      <c r="L6" s="19"/>
      <c r="M6" s="20"/>
      <c r="N6" s="20"/>
      <c r="O6" s="20">
        <v>1</v>
      </c>
      <c r="P6" s="19">
        <v>4</v>
      </c>
      <c r="Q6" s="20"/>
    </row>
    <row r="7" spans="1:17" x14ac:dyDescent="0.35">
      <c r="A7" s="16" t="s">
        <v>111</v>
      </c>
      <c r="B7" s="19"/>
      <c r="C7" s="19">
        <v>146</v>
      </c>
      <c r="D7" s="20"/>
      <c r="E7" s="20"/>
      <c r="F7" s="19">
        <v>2</v>
      </c>
      <c r="G7" s="20"/>
      <c r="H7" s="20"/>
      <c r="I7" s="20"/>
      <c r="J7" s="19"/>
      <c r="K7" s="20"/>
      <c r="L7" s="19"/>
      <c r="M7" s="20">
        <v>1</v>
      </c>
      <c r="N7" s="20">
        <v>10</v>
      </c>
      <c r="O7" s="20">
        <v>1</v>
      </c>
      <c r="P7" s="20">
        <v>2</v>
      </c>
      <c r="Q7" s="20">
        <v>2</v>
      </c>
    </row>
    <row r="8" spans="1:17" x14ac:dyDescent="0.35">
      <c r="A8" s="32" t="s">
        <v>113</v>
      </c>
      <c r="B8" s="20">
        <v>16526</v>
      </c>
      <c r="C8" s="20">
        <v>3756</v>
      </c>
      <c r="D8" s="20">
        <v>707</v>
      </c>
      <c r="E8" s="20">
        <v>450</v>
      </c>
      <c r="F8" s="20">
        <v>502</v>
      </c>
      <c r="G8" s="20">
        <v>282</v>
      </c>
      <c r="H8" s="20">
        <v>1086</v>
      </c>
      <c r="I8" s="20">
        <v>325</v>
      </c>
      <c r="J8" s="20">
        <v>626</v>
      </c>
      <c r="K8" s="20">
        <v>774</v>
      </c>
      <c r="L8" s="20">
        <v>489</v>
      </c>
      <c r="M8" s="20">
        <v>952</v>
      </c>
      <c r="N8" s="20">
        <v>158</v>
      </c>
      <c r="O8" s="20">
        <v>612</v>
      </c>
      <c r="P8" s="20">
        <v>247</v>
      </c>
      <c r="Q8" s="20">
        <v>265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2159</v>
      </c>
      <c r="C10" t="s">
        <v>916</v>
      </c>
      <c r="D10" t="s">
        <v>1232</v>
      </c>
      <c r="E10" t="s">
        <v>1188</v>
      </c>
      <c r="F10" t="s">
        <v>2594</v>
      </c>
      <c r="G10" t="s">
        <v>518</v>
      </c>
      <c r="H10" t="s">
        <v>282</v>
      </c>
      <c r="I10" t="s">
        <v>171</v>
      </c>
      <c r="J10" t="s">
        <v>992</v>
      </c>
      <c r="K10" t="s">
        <v>194</v>
      </c>
      <c r="L10" t="s">
        <v>812</v>
      </c>
      <c r="M10" t="s">
        <v>500</v>
      </c>
      <c r="N10" t="s">
        <v>2351</v>
      </c>
      <c r="O10" t="s">
        <v>2721</v>
      </c>
      <c r="P10" t="s">
        <v>1114</v>
      </c>
      <c r="Q10" t="s">
        <v>171</v>
      </c>
    </row>
    <row r="11" spans="1:17" x14ac:dyDescent="0.35">
      <c r="A11" t="s">
        <v>3</v>
      </c>
      <c r="B11" t="s">
        <v>1135</v>
      </c>
      <c r="C11" t="s">
        <v>171</v>
      </c>
      <c r="D11" t="s">
        <v>171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2805</v>
      </c>
      <c r="C12" t="s">
        <v>658</v>
      </c>
      <c r="D12" t="s">
        <v>211</v>
      </c>
      <c r="E12" t="s">
        <v>184</v>
      </c>
      <c r="F12" t="s">
        <v>171</v>
      </c>
      <c r="G12" t="s">
        <v>171</v>
      </c>
      <c r="H12" t="s">
        <v>438</v>
      </c>
      <c r="I12" t="s">
        <v>171</v>
      </c>
      <c r="J12" t="s">
        <v>172</v>
      </c>
      <c r="K12" t="s">
        <v>211</v>
      </c>
      <c r="L12" t="s">
        <v>171</v>
      </c>
      <c r="M12" t="s">
        <v>182</v>
      </c>
      <c r="N12" t="s">
        <v>171</v>
      </c>
      <c r="O12" t="s">
        <v>171</v>
      </c>
      <c r="P12" t="s">
        <v>219</v>
      </c>
      <c r="Q12" t="s">
        <v>171</v>
      </c>
    </row>
    <row r="13" spans="1:17" x14ac:dyDescent="0.35">
      <c r="A13" t="s">
        <v>5</v>
      </c>
      <c r="B13" t="s">
        <v>2759</v>
      </c>
      <c r="C13" t="s">
        <v>1888</v>
      </c>
      <c r="D13" t="s">
        <v>171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 t="s">
        <v>171</v>
      </c>
    </row>
    <row r="14" spans="1:17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171</v>
      </c>
      <c r="C15" t="s">
        <v>211</v>
      </c>
      <c r="D15" t="s">
        <v>171</v>
      </c>
      <c r="E15" t="s">
        <v>219</v>
      </c>
      <c r="F15" t="s">
        <v>171</v>
      </c>
      <c r="G15" t="s">
        <v>171</v>
      </c>
      <c r="H15" t="s">
        <v>171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2594</v>
      </c>
      <c r="C16" t="s">
        <v>171</v>
      </c>
      <c r="D16" t="s">
        <v>171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650</v>
      </c>
      <c r="C17" t="s">
        <v>589</v>
      </c>
      <c r="D17" t="s">
        <v>2561</v>
      </c>
      <c r="E17" t="s">
        <v>1878</v>
      </c>
      <c r="F17" t="s">
        <v>536</v>
      </c>
      <c r="G17" t="s">
        <v>517</v>
      </c>
      <c r="H17" t="s">
        <v>2788</v>
      </c>
      <c r="I17" t="s">
        <v>892</v>
      </c>
      <c r="J17" t="s">
        <v>1482</v>
      </c>
      <c r="K17" t="s">
        <v>1856</v>
      </c>
      <c r="L17" t="s">
        <v>293</v>
      </c>
      <c r="M17" t="s">
        <v>423</v>
      </c>
      <c r="N17" t="s">
        <v>2351</v>
      </c>
      <c r="O17" t="s">
        <v>1856</v>
      </c>
      <c r="P17" t="s">
        <v>560</v>
      </c>
      <c r="Q17" t="s">
        <v>1594</v>
      </c>
    </row>
    <row r="18" spans="1:17" x14ac:dyDescent="0.35">
      <c r="A18" t="s">
        <v>10</v>
      </c>
      <c r="B18" t="s">
        <v>2806</v>
      </c>
      <c r="C18" t="s">
        <v>438</v>
      </c>
      <c r="D18" t="s">
        <v>171</v>
      </c>
      <c r="E18" t="s">
        <v>171</v>
      </c>
      <c r="F18" t="s">
        <v>171</v>
      </c>
      <c r="G18" t="s">
        <v>182</v>
      </c>
      <c r="H18" t="s">
        <v>171</v>
      </c>
      <c r="I18" t="s">
        <v>171</v>
      </c>
      <c r="J18" t="s">
        <v>172</v>
      </c>
      <c r="K18" t="s">
        <v>171</v>
      </c>
      <c r="L18" t="s">
        <v>242</v>
      </c>
      <c r="M18" t="s">
        <v>172</v>
      </c>
      <c r="N18" t="s">
        <v>171</v>
      </c>
      <c r="O18" t="s">
        <v>2722</v>
      </c>
      <c r="P18" t="s">
        <v>171</v>
      </c>
      <c r="Q18" t="s">
        <v>171</v>
      </c>
    </row>
    <row r="19" spans="1:17" x14ac:dyDescent="0.35">
      <c r="A19" t="s">
        <v>11</v>
      </c>
      <c r="B19" t="s">
        <v>2807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2808</v>
      </c>
      <c r="C20" t="s">
        <v>1965</v>
      </c>
      <c r="D20" t="s">
        <v>171</v>
      </c>
      <c r="E20" t="s">
        <v>1309</v>
      </c>
      <c r="F20" t="s">
        <v>171</v>
      </c>
      <c r="G20" t="s">
        <v>171</v>
      </c>
      <c r="H20" t="s">
        <v>171</v>
      </c>
      <c r="I20" t="s">
        <v>171</v>
      </c>
      <c r="J20" t="s">
        <v>1030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171</v>
      </c>
      <c r="Q20" t="s">
        <v>171</v>
      </c>
    </row>
    <row r="21" spans="1:17" x14ac:dyDescent="0.35">
      <c r="A21" t="s">
        <v>13</v>
      </c>
      <c r="B21" t="s">
        <v>1309</v>
      </c>
      <c r="C21" t="s">
        <v>171</v>
      </c>
      <c r="D21" t="s">
        <v>171</v>
      </c>
      <c r="E21" t="s">
        <v>171</v>
      </c>
      <c r="F21" t="s">
        <v>171</v>
      </c>
      <c r="G21" t="s">
        <v>171</v>
      </c>
      <c r="H21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2760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2809</v>
      </c>
      <c r="C23" t="s">
        <v>879</v>
      </c>
      <c r="D23" t="s">
        <v>179</v>
      </c>
      <c r="E23" t="s">
        <v>2582</v>
      </c>
      <c r="F23" t="s">
        <v>2330</v>
      </c>
      <c r="G23" t="s">
        <v>1572</v>
      </c>
      <c r="H23" t="s">
        <v>2208</v>
      </c>
      <c r="I23" t="s">
        <v>477</v>
      </c>
      <c r="J23" t="s">
        <v>1965</v>
      </c>
      <c r="K23" t="s">
        <v>2654</v>
      </c>
      <c r="L23" t="s">
        <v>1135</v>
      </c>
      <c r="M23" t="s">
        <v>2691</v>
      </c>
      <c r="N23" t="s">
        <v>2351</v>
      </c>
      <c r="O23" t="s">
        <v>2654</v>
      </c>
      <c r="P23" t="s">
        <v>660</v>
      </c>
      <c r="Q23" t="s">
        <v>599</v>
      </c>
    </row>
    <row r="24" spans="1:17" x14ac:dyDescent="0.35">
      <c r="A24" t="s">
        <v>16</v>
      </c>
      <c r="B24" t="s">
        <v>2309</v>
      </c>
      <c r="C24" t="s">
        <v>2522</v>
      </c>
      <c r="D24" t="s">
        <v>2561</v>
      </c>
      <c r="E24" t="s">
        <v>446</v>
      </c>
      <c r="F24" t="s">
        <v>1656</v>
      </c>
      <c r="G24" t="s">
        <v>517</v>
      </c>
      <c r="H24" t="s">
        <v>478</v>
      </c>
      <c r="I24" t="s">
        <v>171</v>
      </c>
      <c r="J24" t="s">
        <v>404</v>
      </c>
      <c r="K24" t="s">
        <v>1406</v>
      </c>
      <c r="L24" t="s">
        <v>2673</v>
      </c>
      <c r="M24" t="s">
        <v>2692</v>
      </c>
      <c r="N24" t="s">
        <v>2061</v>
      </c>
      <c r="O24" t="s">
        <v>2723</v>
      </c>
      <c r="P24" t="s">
        <v>1379</v>
      </c>
      <c r="Q24" t="s">
        <v>2545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171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477</v>
      </c>
      <c r="C29" t="s">
        <v>171</v>
      </c>
      <c r="D29" t="s">
        <v>171</v>
      </c>
      <c r="E29" t="s">
        <v>171</v>
      </c>
      <c r="F29" t="s">
        <v>171</v>
      </c>
      <c r="G29" t="s">
        <v>171</v>
      </c>
      <c r="H29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2761</v>
      </c>
      <c r="C30" t="s">
        <v>171</v>
      </c>
      <c r="D30" t="s">
        <v>171</v>
      </c>
      <c r="E30" t="s">
        <v>171</v>
      </c>
      <c r="F30" t="s">
        <v>171</v>
      </c>
      <c r="G30" t="s">
        <v>171</v>
      </c>
      <c r="H30" t="s">
        <v>171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477</v>
      </c>
      <c r="C31" t="s">
        <v>171</v>
      </c>
      <c r="D31" t="s">
        <v>171</v>
      </c>
      <c r="E31" t="s">
        <v>171</v>
      </c>
      <c r="F31" t="s">
        <v>171</v>
      </c>
      <c r="G31" t="s">
        <v>171</v>
      </c>
      <c r="H31" t="s">
        <v>2789</v>
      </c>
      <c r="I31" t="s">
        <v>171</v>
      </c>
      <c r="J31" t="s">
        <v>171</v>
      </c>
      <c r="K31" t="s">
        <v>171</v>
      </c>
      <c r="L31" t="s">
        <v>171</v>
      </c>
      <c r="M31" t="s">
        <v>171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553</v>
      </c>
      <c r="C32" t="s">
        <v>680</v>
      </c>
      <c r="D32" t="s">
        <v>1536</v>
      </c>
      <c r="E32" t="s">
        <v>171</v>
      </c>
      <c r="F32" t="s">
        <v>438</v>
      </c>
      <c r="G32" t="s">
        <v>171</v>
      </c>
      <c r="H32" t="s">
        <v>1274</v>
      </c>
      <c r="I32" t="s">
        <v>171</v>
      </c>
      <c r="J32" t="s">
        <v>242</v>
      </c>
      <c r="K32" t="s">
        <v>171</v>
      </c>
      <c r="L32" t="s">
        <v>171</v>
      </c>
      <c r="M32" t="s">
        <v>1965</v>
      </c>
      <c r="N32" t="s">
        <v>171</v>
      </c>
      <c r="O32" t="s">
        <v>171</v>
      </c>
      <c r="P32" t="s">
        <v>171</v>
      </c>
      <c r="Q32" t="s">
        <v>171</v>
      </c>
    </row>
    <row r="33" spans="1:17" x14ac:dyDescent="0.35">
      <c r="A33" t="s">
        <v>25</v>
      </c>
      <c r="B33" t="s">
        <v>2762</v>
      </c>
      <c r="C33" t="s">
        <v>2523</v>
      </c>
      <c r="D33" t="s">
        <v>171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171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2810</v>
      </c>
      <c r="C36" t="s">
        <v>2524</v>
      </c>
      <c r="D36" t="s">
        <v>2562</v>
      </c>
      <c r="E36" t="s">
        <v>2828</v>
      </c>
      <c r="F36" t="s">
        <v>2595</v>
      </c>
      <c r="G36" t="s">
        <v>2613</v>
      </c>
      <c r="H36" t="s">
        <v>1465</v>
      </c>
      <c r="I36" t="s">
        <v>2772</v>
      </c>
      <c r="J36" t="s">
        <v>2634</v>
      </c>
      <c r="K36" t="s">
        <v>860</v>
      </c>
      <c r="L36" t="s">
        <v>2674</v>
      </c>
      <c r="M36" t="s">
        <v>2693</v>
      </c>
      <c r="N36" t="s">
        <v>2709</v>
      </c>
      <c r="O36" t="s">
        <v>2724</v>
      </c>
      <c r="P36" t="s">
        <v>2742</v>
      </c>
      <c r="Q36" t="s">
        <v>1453</v>
      </c>
    </row>
    <row r="37" spans="1:17" x14ac:dyDescent="0.35">
      <c r="A37" s="1" t="s">
        <v>29</v>
      </c>
      <c r="B37" t="s">
        <v>2811</v>
      </c>
      <c r="C37" t="s">
        <v>2525</v>
      </c>
      <c r="D37" t="s">
        <v>2563</v>
      </c>
      <c r="E37" t="s">
        <v>2829</v>
      </c>
      <c r="F37" t="s">
        <v>2596</v>
      </c>
      <c r="G37" t="s">
        <v>2614</v>
      </c>
      <c r="H37" t="s">
        <v>2790</v>
      </c>
      <c r="I37" t="s">
        <v>2773</v>
      </c>
      <c r="J37" t="s">
        <v>2635</v>
      </c>
      <c r="K37" t="s">
        <v>2655</v>
      </c>
      <c r="L37" t="s">
        <v>2675</v>
      </c>
      <c r="M37" t="s">
        <v>2022</v>
      </c>
      <c r="N37" t="s">
        <v>2710</v>
      </c>
      <c r="O37" t="s">
        <v>2725</v>
      </c>
      <c r="P37" t="s">
        <v>2743</v>
      </c>
      <c r="Q37" t="s">
        <v>2546</v>
      </c>
    </row>
    <row r="38" spans="1:17" x14ac:dyDescent="0.35">
      <c r="A38" t="s">
        <v>30</v>
      </c>
      <c r="B38" t="s">
        <v>2812</v>
      </c>
      <c r="C38" t="s">
        <v>2526</v>
      </c>
      <c r="D38" t="s">
        <v>2564</v>
      </c>
      <c r="E38" t="s">
        <v>1662</v>
      </c>
      <c r="F38" t="s">
        <v>2597</v>
      </c>
      <c r="G38" t="s">
        <v>2615</v>
      </c>
      <c r="H38" t="s">
        <v>2791</v>
      </c>
      <c r="I38" t="s">
        <v>1309</v>
      </c>
      <c r="J38" t="s">
        <v>676</v>
      </c>
      <c r="K38" t="s">
        <v>2656</v>
      </c>
      <c r="L38" t="s">
        <v>2676</v>
      </c>
      <c r="M38" t="s">
        <v>2694</v>
      </c>
      <c r="N38" t="s">
        <v>2711</v>
      </c>
      <c r="O38" t="s">
        <v>2726</v>
      </c>
      <c r="P38" t="s">
        <v>2069</v>
      </c>
      <c r="Q38" t="s">
        <v>1597</v>
      </c>
    </row>
    <row r="39" spans="1:17" x14ac:dyDescent="0.35">
      <c r="A39" t="s">
        <v>31</v>
      </c>
      <c r="B39" t="s">
        <v>2813</v>
      </c>
      <c r="C39" t="s">
        <v>2527</v>
      </c>
      <c r="D39" t="s">
        <v>1965</v>
      </c>
      <c r="E39" t="s">
        <v>2583</v>
      </c>
      <c r="F39" t="s">
        <v>1533</v>
      </c>
      <c r="G39" t="s">
        <v>172</v>
      </c>
      <c r="H39" t="s">
        <v>171</v>
      </c>
      <c r="I39" t="s">
        <v>171</v>
      </c>
      <c r="J39" t="s">
        <v>2636</v>
      </c>
      <c r="K39" t="s">
        <v>171</v>
      </c>
      <c r="L39" t="s">
        <v>550</v>
      </c>
      <c r="M39" t="s">
        <v>477</v>
      </c>
      <c r="N39" t="s">
        <v>1030</v>
      </c>
      <c r="O39" t="s">
        <v>1576</v>
      </c>
      <c r="P39" t="s">
        <v>171</v>
      </c>
      <c r="Q39" t="s">
        <v>171</v>
      </c>
    </row>
    <row r="40" spans="1:17" x14ac:dyDescent="0.35">
      <c r="A40" s="1" t="s">
        <v>32</v>
      </c>
      <c r="B40" t="s">
        <v>2814</v>
      </c>
      <c r="C40" t="s">
        <v>2528</v>
      </c>
      <c r="D40" t="s">
        <v>2565</v>
      </c>
      <c r="E40" t="s">
        <v>2830</v>
      </c>
      <c r="F40" t="s">
        <v>2598</v>
      </c>
      <c r="G40" t="s">
        <v>2616</v>
      </c>
      <c r="H40" t="s">
        <v>2792</v>
      </c>
      <c r="I40" t="s">
        <v>2774</v>
      </c>
      <c r="J40" t="s">
        <v>2637</v>
      </c>
      <c r="K40" t="s">
        <v>2657</v>
      </c>
      <c r="L40" t="s">
        <v>2677</v>
      </c>
      <c r="M40" t="s">
        <v>2695</v>
      </c>
      <c r="N40" t="s">
        <v>2712</v>
      </c>
      <c r="O40" t="s">
        <v>2727</v>
      </c>
      <c r="P40" t="s">
        <v>2744</v>
      </c>
      <c r="Q40" t="s">
        <v>2547</v>
      </c>
    </row>
    <row r="41" spans="1:17" x14ac:dyDescent="0.35">
      <c r="A41" s="1" t="s">
        <v>33</v>
      </c>
      <c r="B41" t="s">
        <v>430</v>
      </c>
      <c r="C41" t="s">
        <v>1206</v>
      </c>
      <c r="D41" t="s">
        <v>280</v>
      </c>
      <c r="E41" t="s">
        <v>364</v>
      </c>
      <c r="F41" t="s">
        <v>364</v>
      </c>
      <c r="G41" t="s">
        <v>223</v>
      </c>
      <c r="H41" t="s">
        <v>364</v>
      </c>
      <c r="I41" t="s">
        <v>364</v>
      </c>
      <c r="J41" t="s">
        <v>280</v>
      </c>
      <c r="K41" t="s">
        <v>364</v>
      </c>
      <c r="L41" t="s">
        <v>237</v>
      </c>
      <c r="M41" t="s">
        <v>237</v>
      </c>
      <c r="N41" t="s">
        <v>364</v>
      </c>
      <c r="O41" t="s">
        <v>364</v>
      </c>
      <c r="P41" t="s">
        <v>237</v>
      </c>
      <c r="Q41" t="s">
        <v>171</v>
      </c>
    </row>
    <row r="42" spans="1:17" x14ac:dyDescent="0.35">
      <c r="A42" s="1" t="s">
        <v>34</v>
      </c>
      <c r="B42" t="s">
        <v>496</v>
      </c>
      <c r="C42" t="s">
        <v>1039</v>
      </c>
      <c r="D42" t="s">
        <v>640</v>
      </c>
      <c r="E42" t="s">
        <v>1039</v>
      </c>
      <c r="F42" t="s">
        <v>384</v>
      </c>
      <c r="G42" t="s">
        <v>820</v>
      </c>
      <c r="H42" t="s">
        <v>802</v>
      </c>
      <c r="I42" t="s">
        <v>1315</v>
      </c>
      <c r="J42" t="s">
        <v>932</v>
      </c>
      <c r="K42" t="s">
        <v>640</v>
      </c>
      <c r="L42" t="s">
        <v>1094</v>
      </c>
      <c r="M42" t="s">
        <v>801</v>
      </c>
      <c r="N42" t="s">
        <v>443</v>
      </c>
      <c r="O42" t="s">
        <v>2407</v>
      </c>
      <c r="P42" t="s">
        <v>932</v>
      </c>
      <c r="Q42" t="s">
        <v>495</v>
      </c>
    </row>
    <row r="43" spans="1:17" x14ac:dyDescent="0.35">
      <c r="A43" t="s">
        <v>35</v>
      </c>
      <c r="B43" t="s">
        <v>434</v>
      </c>
      <c r="C43" t="s">
        <v>434</v>
      </c>
      <c r="D43" t="s">
        <v>1133</v>
      </c>
      <c r="E43" t="s">
        <v>802</v>
      </c>
      <c r="F43" t="s">
        <v>1316</v>
      </c>
      <c r="G43" t="s">
        <v>340</v>
      </c>
      <c r="H43" t="s">
        <v>1193</v>
      </c>
      <c r="I43" t="s">
        <v>1315</v>
      </c>
      <c r="J43" t="s">
        <v>1057</v>
      </c>
      <c r="K43" t="s">
        <v>1154</v>
      </c>
      <c r="L43" t="s">
        <v>339</v>
      </c>
      <c r="M43" t="s">
        <v>2015</v>
      </c>
      <c r="N43" t="s">
        <v>340</v>
      </c>
      <c r="O43" t="s">
        <v>1316</v>
      </c>
      <c r="P43" t="s">
        <v>340</v>
      </c>
      <c r="Q43" t="s">
        <v>340</v>
      </c>
    </row>
    <row r="44" spans="1:17" x14ac:dyDescent="0.35">
      <c r="A44" t="s">
        <v>36</v>
      </c>
      <c r="B44" t="s">
        <v>2815</v>
      </c>
      <c r="C44" t="s">
        <v>2529</v>
      </c>
      <c r="D44" t="s">
        <v>2172</v>
      </c>
      <c r="E44" t="s">
        <v>353</v>
      </c>
      <c r="F44" t="s">
        <v>526</v>
      </c>
      <c r="G44" t="s">
        <v>396</v>
      </c>
      <c r="H44" t="s">
        <v>999</v>
      </c>
      <c r="I44" t="s">
        <v>1103</v>
      </c>
      <c r="J44" t="s">
        <v>283</v>
      </c>
      <c r="K44" t="s">
        <v>293</v>
      </c>
      <c r="L44" t="s">
        <v>321</v>
      </c>
      <c r="M44" t="s">
        <v>497</v>
      </c>
      <c r="N44" t="s">
        <v>1260</v>
      </c>
      <c r="O44" t="s">
        <v>296</v>
      </c>
      <c r="P44" t="s">
        <v>444</v>
      </c>
      <c r="Q44" t="s">
        <v>350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2816</v>
      </c>
      <c r="C46" t="s">
        <v>2530</v>
      </c>
      <c r="D46" t="s">
        <v>1447</v>
      </c>
      <c r="E46" t="s">
        <v>2584</v>
      </c>
      <c r="F46" t="s">
        <v>2599</v>
      </c>
      <c r="G46" t="s">
        <v>2617</v>
      </c>
      <c r="H46" t="s">
        <v>2793</v>
      </c>
      <c r="I46" t="s">
        <v>2775</v>
      </c>
      <c r="J46" t="s">
        <v>2638</v>
      </c>
      <c r="K46" t="s">
        <v>2658</v>
      </c>
      <c r="L46" t="s">
        <v>2678</v>
      </c>
      <c r="M46" t="s">
        <v>2696</v>
      </c>
      <c r="N46" t="s">
        <v>2713</v>
      </c>
      <c r="O46" t="s">
        <v>2728</v>
      </c>
      <c r="P46" t="s">
        <v>2745</v>
      </c>
      <c r="Q46" t="s">
        <v>2548</v>
      </c>
    </row>
    <row r="47" spans="1:17" x14ac:dyDescent="0.35">
      <c r="A47" s="1" t="s">
        <v>39</v>
      </c>
      <c r="B47" t="s">
        <v>404</v>
      </c>
      <c r="C47" t="s">
        <v>293</v>
      </c>
      <c r="D47" t="s">
        <v>1088</v>
      </c>
      <c r="E47" t="s">
        <v>776</v>
      </c>
      <c r="F47" t="s">
        <v>2313</v>
      </c>
      <c r="G47" t="s">
        <v>1114</v>
      </c>
      <c r="H47" t="s">
        <v>1406</v>
      </c>
      <c r="I47" t="s">
        <v>2231</v>
      </c>
      <c r="J47" t="s">
        <v>1518</v>
      </c>
      <c r="K47" t="s">
        <v>2336</v>
      </c>
      <c r="L47" t="s">
        <v>2679</v>
      </c>
      <c r="M47" t="s">
        <v>1531</v>
      </c>
      <c r="N47" t="s">
        <v>1264</v>
      </c>
      <c r="O47" t="s">
        <v>1031</v>
      </c>
      <c r="P47" t="s">
        <v>2746</v>
      </c>
      <c r="Q47" t="s">
        <v>2133</v>
      </c>
    </row>
    <row r="48" spans="1:17" x14ac:dyDescent="0.35">
      <c r="A48" t="s">
        <v>40</v>
      </c>
      <c r="B48" t="s">
        <v>2449</v>
      </c>
      <c r="C48" t="s">
        <v>366</v>
      </c>
      <c r="D48" t="s">
        <v>668</v>
      </c>
      <c r="E48" t="s">
        <v>333</v>
      </c>
      <c r="F48" t="s">
        <v>642</v>
      </c>
      <c r="G48" t="s">
        <v>500</v>
      </c>
      <c r="H48" t="s">
        <v>1246</v>
      </c>
      <c r="I48" t="s">
        <v>796</v>
      </c>
      <c r="J48" t="s">
        <v>340</v>
      </c>
      <c r="K48" t="s">
        <v>271</v>
      </c>
      <c r="L48" t="s">
        <v>754</v>
      </c>
      <c r="M48" t="s">
        <v>683</v>
      </c>
      <c r="N48" t="s">
        <v>340</v>
      </c>
      <c r="O48" t="s">
        <v>286</v>
      </c>
      <c r="P48" t="s">
        <v>1295</v>
      </c>
      <c r="Q48" t="s">
        <v>2549</v>
      </c>
    </row>
    <row r="49" spans="1:17" x14ac:dyDescent="0.35">
      <c r="A49" t="s">
        <v>41</v>
      </c>
      <c r="B49" t="s">
        <v>2817</v>
      </c>
      <c r="C49" t="s">
        <v>2531</v>
      </c>
      <c r="D49" t="s">
        <v>2566</v>
      </c>
      <c r="E49" t="s">
        <v>1361</v>
      </c>
      <c r="F49" t="s">
        <v>2600</v>
      </c>
      <c r="G49" t="s">
        <v>2618</v>
      </c>
      <c r="H49" t="s">
        <v>2794</v>
      </c>
      <c r="I49" t="s">
        <v>2776</v>
      </c>
      <c r="J49" t="s">
        <v>2639</v>
      </c>
      <c r="K49" t="s">
        <v>2659</v>
      </c>
      <c r="L49" t="s">
        <v>2680</v>
      </c>
      <c r="M49" t="s">
        <v>2697</v>
      </c>
      <c r="N49" t="s">
        <v>2714</v>
      </c>
      <c r="O49" t="s">
        <v>2729</v>
      </c>
      <c r="P49" t="s">
        <v>2747</v>
      </c>
      <c r="Q49" t="s">
        <v>2550</v>
      </c>
    </row>
    <row r="50" spans="1:17" x14ac:dyDescent="0.35">
      <c r="A50" t="s">
        <v>42</v>
      </c>
      <c r="B50" t="s">
        <v>2818</v>
      </c>
      <c r="C50" t="s">
        <v>246</v>
      </c>
      <c r="D50" t="s">
        <v>1847</v>
      </c>
      <c r="E50" t="s">
        <v>171</v>
      </c>
      <c r="F50" t="s">
        <v>171</v>
      </c>
      <c r="G50" t="s">
        <v>171</v>
      </c>
      <c r="H50" t="s">
        <v>1579</v>
      </c>
      <c r="I50" t="s">
        <v>171</v>
      </c>
      <c r="J50" t="s">
        <v>2640</v>
      </c>
      <c r="K50" t="s">
        <v>171</v>
      </c>
      <c r="L50" t="s">
        <v>171</v>
      </c>
      <c r="M50" t="s">
        <v>171</v>
      </c>
      <c r="N50" t="s">
        <v>171</v>
      </c>
      <c r="O50" t="s">
        <v>171</v>
      </c>
      <c r="P50" t="s">
        <v>171</v>
      </c>
      <c r="Q50" t="s">
        <v>2545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2819</v>
      </c>
      <c r="C52" t="s">
        <v>2532</v>
      </c>
      <c r="D52" t="s">
        <v>2567</v>
      </c>
      <c r="E52" t="s">
        <v>2585</v>
      </c>
      <c r="F52" t="s">
        <v>2601</v>
      </c>
      <c r="G52" t="s">
        <v>2619</v>
      </c>
      <c r="H52" t="s">
        <v>2795</v>
      </c>
      <c r="I52" t="s">
        <v>1807</v>
      </c>
      <c r="J52" t="s">
        <v>2641</v>
      </c>
      <c r="K52" t="s">
        <v>2660</v>
      </c>
      <c r="L52" t="s">
        <v>2681</v>
      </c>
      <c r="M52" t="s">
        <v>2698</v>
      </c>
      <c r="N52" t="s">
        <v>236</v>
      </c>
      <c r="O52" t="s">
        <v>2730</v>
      </c>
      <c r="P52" t="s">
        <v>2748</v>
      </c>
      <c r="Q52" t="s">
        <v>2551</v>
      </c>
    </row>
    <row r="53" spans="1:17" x14ac:dyDescent="0.35">
      <c r="A53" t="s">
        <v>45</v>
      </c>
      <c r="B53" t="s">
        <v>2820</v>
      </c>
      <c r="C53" t="s">
        <v>2533</v>
      </c>
      <c r="D53" t="s">
        <v>2568</v>
      </c>
      <c r="E53" t="s">
        <v>2586</v>
      </c>
      <c r="F53" t="s">
        <v>2602</v>
      </c>
      <c r="G53" t="s">
        <v>2620</v>
      </c>
      <c r="H53" t="s">
        <v>2796</v>
      </c>
      <c r="I53" t="s">
        <v>2777</v>
      </c>
      <c r="J53" t="s">
        <v>2642</v>
      </c>
      <c r="K53" t="s">
        <v>2661</v>
      </c>
      <c r="L53" t="s">
        <v>2682</v>
      </c>
      <c r="M53" t="s">
        <v>1732</v>
      </c>
      <c r="N53" t="s">
        <v>236</v>
      </c>
      <c r="O53" t="s">
        <v>2731</v>
      </c>
      <c r="P53" t="s">
        <v>2749</v>
      </c>
      <c r="Q53" t="s">
        <v>2552</v>
      </c>
    </row>
    <row r="54" spans="1:17" x14ac:dyDescent="0.35">
      <c r="A54" t="s">
        <v>46</v>
      </c>
      <c r="B54" t="s">
        <v>2821</v>
      </c>
      <c r="C54" t="s">
        <v>2534</v>
      </c>
      <c r="D54" t="s">
        <v>2569</v>
      </c>
      <c r="E54" t="s">
        <v>2831</v>
      </c>
      <c r="F54" t="s">
        <v>2603</v>
      </c>
      <c r="G54" t="s">
        <v>2621</v>
      </c>
      <c r="H54" t="s">
        <v>2797</v>
      </c>
      <c r="I54" t="s">
        <v>2778</v>
      </c>
      <c r="J54" t="s">
        <v>2643</v>
      </c>
      <c r="K54" t="s">
        <v>2662</v>
      </c>
      <c r="L54" t="s">
        <v>2683</v>
      </c>
      <c r="M54" t="s">
        <v>2699</v>
      </c>
      <c r="N54" t="s">
        <v>2715</v>
      </c>
      <c r="O54" t="s">
        <v>2732</v>
      </c>
      <c r="P54" t="s">
        <v>1984</v>
      </c>
      <c r="Q54" t="s">
        <v>2553</v>
      </c>
    </row>
    <row r="55" spans="1:17" x14ac:dyDescent="0.35">
      <c r="A55" t="s">
        <v>47</v>
      </c>
      <c r="B55" t="s">
        <v>2763</v>
      </c>
      <c r="C55" t="s">
        <v>2535</v>
      </c>
      <c r="D55" t="s">
        <v>1151</v>
      </c>
      <c r="E55" t="s">
        <v>2587</v>
      </c>
      <c r="F55" t="s">
        <v>2604</v>
      </c>
      <c r="G55" t="s">
        <v>2622</v>
      </c>
      <c r="H55" t="s">
        <v>2798</v>
      </c>
      <c r="I55" t="s">
        <v>2779</v>
      </c>
      <c r="J55" t="s">
        <v>2644</v>
      </c>
      <c r="K55" t="s">
        <v>2663</v>
      </c>
      <c r="L55" t="s">
        <v>2684</v>
      </c>
      <c r="M55" t="s">
        <v>2700</v>
      </c>
      <c r="N55" t="s">
        <v>2716</v>
      </c>
      <c r="O55" t="s">
        <v>2733</v>
      </c>
      <c r="P55" t="s">
        <v>2750</v>
      </c>
      <c r="Q55" t="s">
        <v>2554</v>
      </c>
    </row>
    <row r="56" spans="1:17" x14ac:dyDescent="0.35">
      <c r="A56" s="2" t="s">
        <v>48</v>
      </c>
      <c r="B56" t="s">
        <v>2810</v>
      </c>
      <c r="C56" t="s">
        <v>2524</v>
      </c>
      <c r="D56" t="s">
        <v>2562</v>
      </c>
      <c r="E56" t="s">
        <v>2828</v>
      </c>
      <c r="F56" t="s">
        <v>2595</v>
      </c>
      <c r="G56" t="s">
        <v>2613</v>
      </c>
      <c r="H56" t="s">
        <v>1465</v>
      </c>
      <c r="I56" t="s">
        <v>2772</v>
      </c>
      <c r="J56" t="s">
        <v>2634</v>
      </c>
      <c r="K56" t="s">
        <v>860</v>
      </c>
      <c r="L56" t="s">
        <v>2674</v>
      </c>
      <c r="M56" t="s">
        <v>2693</v>
      </c>
      <c r="N56" t="s">
        <v>2709</v>
      </c>
      <c r="O56" t="s">
        <v>2724</v>
      </c>
      <c r="P56" t="s">
        <v>2742</v>
      </c>
      <c r="Q56" t="s">
        <v>1453</v>
      </c>
    </row>
    <row r="57" spans="1:17" x14ac:dyDescent="0.35">
      <c r="A57" t="s">
        <v>49</v>
      </c>
      <c r="B57" t="s">
        <v>377</v>
      </c>
      <c r="C57" t="s">
        <v>2536</v>
      </c>
      <c r="D57" t="s">
        <v>2570</v>
      </c>
      <c r="E57" t="s">
        <v>2588</v>
      </c>
      <c r="F57" t="s">
        <v>2605</v>
      </c>
      <c r="G57" t="s">
        <v>2214</v>
      </c>
      <c r="H57" t="s">
        <v>369</v>
      </c>
      <c r="I57" t="s">
        <v>941</v>
      </c>
      <c r="J57" t="s">
        <v>821</v>
      </c>
      <c r="K57" t="s">
        <v>2664</v>
      </c>
      <c r="L57" t="s">
        <v>296</v>
      </c>
      <c r="M57" t="s">
        <v>1210</v>
      </c>
      <c r="N57" t="s">
        <v>171</v>
      </c>
      <c r="O57" t="s">
        <v>649</v>
      </c>
      <c r="P57" t="s">
        <v>2555</v>
      </c>
      <c r="Q57" t="s">
        <v>2555</v>
      </c>
    </row>
    <row r="58" spans="1:17" x14ac:dyDescent="0.35">
      <c r="A58" t="s">
        <v>50</v>
      </c>
      <c r="B58" t="s">
        <v>2822</v>
      </c>
      <c r="C58" t="s">
        <v>2537</v>
      </c>
      <c r="D58" t="s">
        <v>2571</v>
      </c>
      <c r="E58" t="s">
        <v>831</v>
      </c>
      <c r="F58" t="s">
        <v>2606</v>
      </c>
      <c r="G58" t="s">
        <v>340</v>
      </c>
      <c r="H58" t="s">
        <v>1943</v>
      </c>
      <c r="I58" t="s">
        <v>1668</v>
      </c>
      <c r="J58" t="s">
        <v>2121</v>
      </c>
      <c r="K58" t="s">
        <v>2517</v>
      </c>
      <c r="L58" t="s">
        <v>2032</v>
      </c>
      <c r="M58" t="s">
        <v>1201</v>
      </c>
      <c r="N58" t="s">
        <v>171</v>
      </c>
      <c r="O58" t="s">
        <v>321</v>
      </c>
      <c r="P58" t="s">
        <v>1210</v>
      </c>
      <c r="Q58" t="s">
        <v>396</v>
      </c>
    </row>
    <row r="59" spans="1:17" x14ac:dyDescent="0.35">
      <c r="A59" t="s">
        <v>51</v>
      </c>
      <c r="B59" t="s">
        <v>1812</v>
      </c>
      <c r="C59" t="s">
        <v>437</v>
      </c>
      <c r="D59" t="s">
        <v>2572</v>
      </c>
      <c r="E59" t="s">
        <v>805</v>
      </c>
      <c r="F59" t="s">
        <v>2101</v>
      </c>
      <c r="G59" t="s">
        <v>305</v>
      </c>
      <c r="H59" t="s">
        <v>1734</v>
      </c>
      <c r="I59" t="s">
        <v>1032</v>
      </c>
      <c r="J59" t="s">
        <v>1736</v>
      </c>
      <c r="K59" t="s">
        <v>914</v>
      </c>
      <c r="L59" t="s">
        <v>526</v>
      </c>
      <c r="M59" t="s">
        <v>218</v>
      </c>
      <c r="N59" t="s">
        <v>321</v>
      </c>
      <c r="O59" t="s">
        <v>805</v>
      </c>
      <c r="P59" t="s">
        <v>478</v>
      </c>
      <c r="Q59" t="s">
        <v>463</v>
      </c>
    </row>
    <row r="60" spans="1:17" x14ac:dyDescent="0.35">
      <c r="A60" t="s">
        <v>52</v>
      </c>
      <c r="B60" t="s">
        <v>885</v>
      </c>
      <c r="C60" t="s">
        <v>228</v>
      </c>
      <c r="D60" t="s">
        <v>395</v>
      </c>
      <c r="E60" t="s">
        <v>1302</v>
      </c>
      <c r="F60" t="s">
        <v>350</v>
      </c>
      <c r="G60" t="s">
        <v>1536</v>
      </c>
      <c r="H60" t="s">
        <v>1637</v>
      </c>
      <c r="I60" t="s">
        <v>648</v>
      </c>
      <c r="J60" t="s">
        <v>2151</v>
      </c>
      <c r="K60" t="s">
        <v>272</v>
      </c>
      <c r="L60" t="s">
        <v>1910</v>
      </c>
      <c r="M60" t="s">
        <v>361</v>
      </c>
      <c r="N60" t="s">
        <v>812</v>
      </c>
      <c r="O60" t="s">
        <v>1734</v>
      </c>
      <c r="P60" t="s">
        <v>979</v>
      </c>
      <c r="Q60" t="s">
        <v>293</v>
      </c>
    </row>
    <row r="61" spans="1:17" x14ac:dyDescent="0.35">
      <c r="A61" s="1" t="s">
        <v>53</v>
      </c>
      <c r="B61" t="s">
        <v>624</v>
      </c>
      <c r="C61" t="s">
        <v>2250</v>
      </c>
      <c r="D61" t="s">
        <v>601</v>
      </c>
      <c r="E61" t="s">
        <v>1978</v>
      </c>
      <c r="F61" t="s">
        <v>712</v>
      </c>
      <c r="G61" t="s">
        <v>218</v>
      </c>
      <c r="H61" t="s">
        <v>2799</v>
      </c>
      <c r="I61" t="s">
        <v>870</v>
      </c>
      <c r="J61" t="s">
        <v>1046</v>
      </c>
      <c r="K61" t="s">
        <v>1264</v>
      </c>
      <c r="L61" t="s">
        <v>793</v>
      </c>
      <c r="M61" t="s">
        <v>261</v>
      </c>
      <c r="N61" t="s">
        <v>526</v>
      </c>
      <c r="O61" t="s">
        <v>2381</v>
      </c>
      <c r="P61" t="s">
        <v>395</v>
      </c>
      <c r="Q61" t="s">
        <v>2299</v>
      </c>
    </row>
    <row r="62" spans="1:17" x14ac:dyDescent="0.35">
      <c r="A62" t="s">
        <v>54</v>
      </c>
      <c r="B62" t="s">
        <v>2823</v>
      </c>
      <c r="C62" t="s">
        <v>2538</v>
      </c>
      <c r="D62" t="s">
        <v>2573</v>
      </c>
      <c r="E62" t="s">
        <v>2589</v>
      </c>
      <c r="F62" t="s">
        <v>2607</v>
      </c>
      <c r="G62" t="s">
        <v>2623</v>
      </c>
      <c r="H62" t="s">
        <v>2800</v>
      </c>
      <c r="I62" t="s">
        <v>2780</v>
      </c>
      <c r="J62" t="s">
        <v>2645</v>
      </c>
      <c r="K62" t="s">
        <v>2665</v>
      </c>
      <c r="L62" t="s">
        <v>2685</v>
      </c>
      <c r="M62" t="s">
        <v>2701</v>
      </c>
      <c r="N62" t="s">
        <v>171</v>
      </c>
      <c r="O62" t="s">
        <v>2734</v>
      </c>
      <c r="P62" t="s">
        <v>2751</v>
      </c>
      <c r="Q62" t="s">
        <v>2556</v>
      </c>
    </row>
    <row r="63" spans="1:17" x14ac:dyDescent="0.35">
      <c r="A63" t="s">
        <v>55</v>
      </c>
      <c r="B63" t="s">
        <v>2824</v>
      </c>
      <c r="C63" t="s">
        <v>2539</v>
      </c>
      <c r="D63" t="s">
        <v>2574</v>
      </c>
      <c r="E63" t="s">
        <v>2590</v>
      </c>
      <c r="F63" t="s">
        <v>2608</v>
      </c>
      <c r="G63" t="s">
        <v>2624</v>
      </c>
      <c r="H63" t="s">
        <v>2801</v>
      </c>
      <c r="I63" t="s">
        <v>2781</v>
      </c>
      <c r="J63" t="s">
        <v>2646</v>
      </c>
      <c r="K63" t="s">
        <v>2666</v>
      </c>
      <c r="L63" t="s">
        <v>2686</v>
      </c>
      <c r="M63" t="s">
        <v>2702</v>
      </c>
      <c r="N63" t="s">
        <v>171</v>
      </c>
      <c r="O63" t="s">
        <v>2735</v>
      </c>
      <c r="P63" t="s">
        <v>2752</v>
      </c>
      <c r="Q63" t="s">
        <v>2557</v>
      </c>
    </row>
    <row r="64" spans="1:17" x14ac:dyDescent="0.35">
      <c r="A64" t="s">
        <v>56</v>
      </c>
      <c r="B64" t="s">
        <v>2825</v>
      </c>
      <c r="C64" t="s">
        <v>2540</v>
      </c>
      <c r="D64" t="s">
        <v>2575</v>
      </c>
      <c r="E64" t="s">
        <v>2832</v>
      </c>
      <c r="F64" t="s">
        <v>2609</v>
      </c>
      <c r="G64" t="s">
        <v>2625</v>
      </c>
      <c r="H64" t="s">
        <v>2802</v>
      </c>
      <c r="I64" t="s">
        <v>2782</v>
      </c>
      <c r="J64" t="s">
        <v>2647</v>
      </c>
      <c r="K64" t="s">
        <v>2667</v>
      </c>
      <c r="L64" t="s">
        <v>2687</v>
      </c>
      <c r="M64" t="s">
        <v>2703</v>
      </c>
      <c r="N64" t="s">
        <v>2717</v>
      </c>
      <c r="O64" t="s">
        <v>2736</v>
      </c>
      <c r="P64" t="s">
        <v>2753</v>
      </c>
      <c r="Q64" t="s">
        <v>2558</v>
      </c>
    </row>
    <row r="65" spans="1:17" x14ac:dyDescent="0.35">
      <c r="A65" t="s">
        <v>57</v>
      </c>
      <c r="B65" t="s">
        <v>2764</v>
      </c>
      <c r="C65" t="s">
        <v>2541</v>
      </c>
      <c r="D65" t="s">
        <v>2576</v>
      </c>
      <c r="E65" t="s">
        <v>2591</v>
      </c>
      <c r="F65" t="s">
        <v>2610</v>
      </c>
      <c r="G65" t="s">
        <v>2626</v>
      </c>
      <c r="H65" t="s">
        <v>2803</v>
      </c>
      <c r="I65" t="s">
        <v>2783</v>
      </c>
      <c r="J65" t="s">
        <v>2648</v>
      </c>
      <c r="K65" t="s">
        <v>2668</v>
      </c>
      <c r="L65" t="s">
        <v>2688</v>
      </c>
      <c r="M65" t="s">
        <v>2704</v>
      </c>
      <c r="N65" t="s">
        <v>2718</v>
      </c>
      <c r="O65" t="s">
        <v>2737</v>
      </c>
      <c r="P65" t="s">
        <v>2754</v>
      </c>
      <c r="Q65" t="s">
        <v>2559</v>
      </c>
    </row>
    <row r="66" spans="1:17" x14ac:dyDescent="0.35">
      <c r="A66" t="s">
        <v>58</v>
      </c>
      <c r="B66" t="s">
        <v>2814</v>
      </c>
      <c r="C66" t="s">
        <v>2528</v>
      </c>
      <c r="D66" t="s">
        <v>2565</v>
      </c>
      <c r="E66" t="s">
        <v>2830</v>
      </c>
      <c r="F66" t="s">
        <v>2598</v>
      </c>
      <c r="G66" t="s">
        <v>2616</v>
      </c>
      <c r="H66" t="s">
        <v>2792</v>
      </c>
      <c r="I66" t="s">
        <v>2774</v>
      </c>
      <c r="J66" t="s">
        <v>2637</v>
      </c>
      <c r="K66" t="s">
        <v>2657</v>
      </c>
      <c r="L66" t="s">
        <v>2677</v>
      </c>
      <c r="M66" t="s">
        <v>2695</v>
      </c>
      <c r="N66" t="s">
        <v>2712</v>
      </c>
      <c r="O66" t="s">
        <v>2727</v>
      </c>
      <c r="P66" t="s">
        <v>2744</v>
      </c>
      <c r="Q66" t="s">
        <v>2547</v>
      </c>
    </row>
    <row r="67" spans="1:17" x14ac:dyDescent="0.35">
      <c r="A67" t="s">
        <v>59</v>
      </c>
      <c r="B67" t="s">
        <v>211</v>
      </c>
      <c r="C67" t="s">
        <v>219</v>
      </c>
      <c r="D67" t="s">
        <v>171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1884</v>
      </c>
      <c r="C68" t="s">
        <v>671</v>
      </c>
      <c r="D68" t="s">
        <v>171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2765</v>
      </c>
      <c r="C69" t="s">
        <v>629</v>
      </c>
      <c r="D69" t="s">
        <v>171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2766</v>
      </c>
      <c r="C70" t="s">
        <v>182</v>
      </c>
      <c r="D70" t="s">
        <v>171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2767</v>
      </c>
      <c r="C71" t="s">
        <v>2542</v>
      </c>
      <c r="D71" t="s">
        <v>171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242</v>
      </c>
      <c r="C72" t="s">
        <v>171</v>
      </c>
      <c r="D72" t="s">
        <v>171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1656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2768</v>
      </c>
      <c r="C74" t="s">
        <v>171</v>
      </c>
      <c r="D74" t="s">
        <v>171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1926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171</v>
      </c>
      <c r="D76" t="s">
        <v>171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1110</v>
      </c>
      <c r="C78" t="s">
        <v>171</v>
      </c>
      <c r="D78" t="s">
        <v>484</v>
      </c>
      <c r="E78" t="s">
        <v>171</v>
      </c>
      <c r="F78" t="s">
        <v>171</v>
      </c>
      <c r="G78" t="s">
        <v>223</v>
      </c>
      <c r="H78" t="s">
        <v>237</v>
      </c>
      <c r="I78" t="s">
        <v>280</v>
      </c>
      <c r="J78" t="s">
        <v>484</v>
      </c>
      <c r="K78" t="s">
        <v>280</v>
      </c>
      <c r="L78" t="s">
        <v>171</v>
      </c>
      <c r="M78" t="s">
        <v>237</v>
      </c>
      <c r="N78" t="s">
        <v>171</v>
      </c>
      <c r="O78" t="s">
        <v>358</v>
      </c>
      <c r="P78" t="s">
        <v>280</v>
      </c>
      <c r="Q78" t="s">
        <v>171</v>
      </c>
    </row>
    <row r="79" spans="1:17" x14ac:dyDescent="0.35">
      <c r="A79" s="1" t="s">
        <v>71</v>
      </c>
      <c r="B79" t="s">
        <v>2769</v>
      </c>
      <c r="C79" t="s">
        <v>236</v>
      </c>
      <c r="D79" t="s">
        <v>2577</v>
      </c>
      <c r="E79" t="s">
        <v>236</v>
      </c>
      <c r="F79" t="s">
        <v>236</v>
      </c>
      <c r="G79" t="s">
        <v>2627</v>
      </c>
      <c r="H79" t="s">
        <v>2631</v>
      </c>
      <c r="I79" t="s">
        <v>2784</v>
      </c>
      <c r="J79" t="s">
        <v>2649</v>
      </c>
      <c r="K79" t="s">
        <v>2669</v>
      </c>
      <c r="L79" t="s">
        <v>236</v>
      </c>
      <c r="M79" t="s">
        <v>2705</v>
      </c>
      <c r="N79" t="s">
        <v>236</v>
      </c>
      <c r="O79" t="s">
        <v>2738</v>
      </c>
      <c r="P79" t="s">
        <v>2755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237</v>
      </c>
      <c r="E80" t="s">
        <v>171</v>
      </c>
      <c r="F80" t="s">
        <v>171</v>
      </c>
      <c r="G80" t="s">
        <v>171</v>
      </c>
      <c r="H80" t="s">
        <v>171</v>
      </c>
      <c r="I80" t="s">
        <v>171</v>
      </c>
      <c r="J80" t="s">
        <v>364</v>
      </c>
      <c r="K80" t="s">
        <v>237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 t="s">
        <v>171</v>
      </c>
    </row>
    <row r="81" spans="1:17" x14ac:dyDescent="0.35">
      <c r="A81" t="s">
        <v>73</v>
      </c>
      <c r="B81" t="s">
        <v>2770</v>
      </c>
      <c r="C81" t="s">
        <v>236</v>
      </c>
      <c r="D81" t="s">
        <v>2578</v>
      </c>
      <c r="E81" t="s">
        <v>236</v>
      </c>
      <c r="F81" t="s">
        <v>236</v>
      </c>
      <c r="G81" t="s">
        <v>236</v>
      </c>
      <c r="H81" t="s">
        <v>2632</v>
      </c>
      <c r="I81" t="s">
        <v>236</v>
      </c>
      <c r="J81" t="s">
        <v>2650</v>
      </c>
      <c r="K81" t="s">
        <v>1673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484</v>
      </c>
      <c r="C82" t="s">
        <v>237</v>
      </c>
      <c r="D82" t="s">
        <v>430</v>
      </c>
      <c r="E82" t="s">
        <v>857</v>
      </c>
      <c r="F82" t="s">
        <v>484</v>
      </c>
      <c r="G82" t="s">
        <v>1206</v>
      </c>
      <c r="H82" t="s">
        <v>430</v>
      </c>
      <c r="I82" t="s">
        <v>280</v>
      </c>
      <c r="J82" t="s">
        <v>220</v>
      </c>
      <c r="K82" t="s">
        <v>374</v>
      </c>
      <c r="L82" t="s">
        <v>223</v>
      </c>
      <c r="M82" t="s">
        <v>484</v>
      </c>
      <c r="N82" t="s">
        <v>1206</v>
      </c>
      <c r="O82" t="s">
        <v>358</v>
      </c>
      <c r="P82" t="s">
        <v>223</v>
      </c>
      <c r="Q82" t="s">
        <v>364</v>
      </c>
    </row>
    <row r="83" spans="1:17" x14ac:dyDescent="0.35">
      <c r="A83" s="1" t="s">
        <v>75</v>
      </c>
      <c r="B83" t="s">
        <v>2826</v>
      </c>
      <c r="C83" t="s">
        <v>2543</v>
      </c>
      <c r="D83" t="s">
        <v>2579</v>
      </c>
      <c r="E83" t="s">
        <v>2592</v>
      </c>
      <c r="F83" t="s">
        <v>2611</v>
      </c>
      <c r="G83" t="s">
        <v>2628</v>
      </c>
      <c r="H83" t="s">
        <v>1758</v>
      </c>
      <c r="I83" t="s">
        <v>2785</v>
      </c>
      <c r="J83" t="s">
        <v>2651</v>
      </c>
      <c r="K83" t="s">
        <v>2670</v>
      </c>
      <c r="L83" t="s">
        <v>2689</v>
      </c>
      <c r="M83" t="s">
        <v>2706</v>
      </c>
      <c r="N83" t="s">
        <v>2719</v>
      </c>
      <c r="O83" t="s">
        <v>2739</v>
      </c>
      <c r="P83" t="s">
        <v>2756</v>
      </c>
      <c r="Q83" t="s">
        <v>1775</v>
      </c>
    </row>
    <row r="84" spans="1:17" x14ac:dyDescent="0.35">
      <c r="A84" t="s">
        <v>76</v>
      </c>
      <c r="B84" t="s">
        <v>2771</v>
      </c>
      <c r="C84" t="s">
        <v>171</v>
      </c>
      <c r="D84" t="s">
        <v>2580</v>
      </c>
      <c r="E84" t="s">
        <v>171</v>
      </c>
      <c r="F84" t="s">
        <v>171</v>
      </c>
      <c r="G84" t="s">
        <v>2629</v>
      </c>
      <c r="H84" t="s">
        <v>2633</v>
      </c>
      <c r="I84" t="s">
        <v>2786</v>
      </c>
      <c r="J84" t="s">
        <v>2652</v>
      </c>
      <c r="K84" t="s">
        <v>2671</v>
      </c>
      <c r="L84" t="s">
        <v>171</v>
      </c>
      <c r="M84" t="s">
        <v>2707</v>
      </c>
      <c r="N84" t="s">
        <v>171</v>
      </c>
      <c r="O84" t="s">
        <v>2740</v>
      </c>
      <c r="P84" t="s">
        <v>2757</v>
      </c>
      <c r="Q84" t="s">
        <v>171</v>
      </c>
    </row>
    <row r="85" spans="1:17" x14ac:dyDescent="0.35">
      <c r="A85" s="1" t="s">
        <v>77</v>
      </c>
      <c r="B85" t="s">
        <v>2827</v>
      </c>
      <c r="C85" t="s">
        <v>2544</v>
      </c>
      <c r="D85" t="s">
        <v>2581</v>
      </c>
      <c r="E85" t="s">
        <v>2593</v>
      </c>
      <c r="F85" t="s">
        <v>2612</v>
      </c>
      <c r="G85" t="s">
        <v>2630</v>
      </c>
      <c r="H85" t="s">
        <v>2804</v>
      </c>
      <c r="I85" t="s">
        <v>2787</v>
      </c>
      <c r="J85" t="s">
        <v>2653</v>
      </c>
      <c r="K85" t="s">
        <v>2672</v>
      </c>
      <c r="L85" t="s">
        <v>2690</v>
      </c>
      <c r="M85" t="s">
        <v>2708</v>
      </c>
      <c r="N85" t="s">
        <v>2720</v>
      </c>
      <c r="O85" t="s">
        <v>2741</v>
      </c>
      <c r="P85" t="s">
        <v>2758</v>
      </c>
      <c r="Q85" t="s">
        <v>2560</v>
      </c>
    </row>
    <row r="86" spans="1:17" x14ac:dyDescent="0.35">
      <c r="A86" t="s">
        <v>78</v>
      </c>
      <c r="B86" t="s">
        <v>2078</v>
      </c>
      <c r="C86" t="s">
        <v>171</v>
      </c>
      <c r="D86" t="s">
        <v>1316</v>
      </c>
      <c r="E86" t="s">
        <v>171</v>
      </c>
      <c r="F86" t="s">
        <v>171</v>
      </c>
      <c r="G86" t="s">
        <v>462</v>
      </c>
      <c r="H86" t="s">
        <v>374</v>
      </c>
      <c r="I86" t="s">
        <v>1316</v>
      </c>
      <c r="J86" t="s">
        <v>1905</v>
      </c>
      <c r="K86" t="s">
        <v>1988</v>
      </c>
      <c r="L86" t="s">
        <v>171</v>
      </c>
      <c r="M86" t="s">
        <v>1510</v>
      </c>
      <c r="N86" t="s">
        <v>171</v>
      </c>
      <c r="O86" t="s">
        <v>796</v>
      </c>
      <c r="P86" t="s">
        <v>435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14" sqref="T14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158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2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B4">
        <v>2997</v>
      </c>
      <c r="C4" s="19">
        <v>936</v>
      </c>
      <c r="D4" s="19">
        <v>209</v>
      </c>
      <c r="E4" s="20">
        <v>161</v>
      </c>
      <c r="F4" s="20">
        <v>186</v>
      </c>
      <c r="G4" s="20">
        <v>96</v>
      </c>
      <c r="H4" s="20">
        <v>418</v>
      </c>
      <c r="I4" s="20">
        <v>152</v>
      </c>
      <c r="J4" s="20">
        <v>176</v>
      </c>
      <c r="K4" s="20">
        <v>183</v>
      </c>
      <c r="L4" s="20">
        <v>159</v>
      </c>
      <c r="M4" s="20">
        <v>288</v>
      </c>
      <c r="N4" s="20">
        <v>29</v>
      </c>
      <c r="O4" s="20">
        <v>164</v>
      </c>
      <c r="P4" s="20">
        <v>64</v>
      </c>
      <c r="Q4" s="20">
        <v>83</v>
      </c>
    </row>
    <row r="5" spans="1:17" x14ac:dyDescent="0.35">
      <c r="A5" s="16" t="s">
        <v>109</v>
      </c>
      <c r="B5" s="19"/>
      <c r="C5" s="19"/>
      <c r="D5" s="19">
        <v>2</v>
      </c>
      <c r="E5" s="19"/>
      <c r="F5" s="19"/>
      <c r="G5" s="19">
        <v>2</v>
      </c>
      <c r="H5" s="19"/>
      <c r="I5" s="19"/>
      <c r="J5" s="19"/>
      <c r="K5" s="19">
        <v>1</v>
      </c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19"/>
      <c r="H6" s="20"/>
      <c r="I6" s="20">
        <v>2</v>
      </c>
      <c r="J6" s="20"/>
      <c r="K6" s="20"/>
      <c r="L6" s="20"/>
      <c r="M6" s="20">
        <v>1</v>
      </c>
      <c r="N6" s="20"/>
      <c r="O6" s="20"/>
      <c r="P6" s="19">
        <v>1</v>
      </c>
      <c r="Q6" s="19"/>
    </row>
    <row r="7" spans="1:17" x14ac:dyDescent="0.35">
      <c r="A7" s="16" t="s">
        <v>111</v>
      </c>
      <c r="B7" s="19"/>
      <c r="C7" s="19">
        <v>147</v>
      </c>
      <c r="D7" s="20"/>
      <c r="E7" s="19"/>
      <c r="F7" s="19">
        <v>2</v>
      </c>
      <c r="G7" s="20">
        <v>3</v>
      </c>
      <c r="H7" s="20"/>
      <c r="I7" s="20">
        <v>4</v>
      </c>
      <c r="J7" s="19"/>
      <c r="K7" s="20">
        <v>1</v>
      </c>
      <c r="L7" s="20"/>
      <c r="M7" s="20"/>
      <c r="N7" s="20">
        <v>2</v>
      </c>
      <c r="O7" s="20">
        <v>4</v>
      </c>
      <c r="P7" s="20">
        <v>7</v>
      </c>
      <c r="Q7" s="20">
        <v>2</v>
      </c>
    </row>
    <row r="8" spans="1:17" x14ac:dyDescent="0.35">
      <c r="A8" s="32" t="s">
        <v>113</v>
      </c>
      <c r="B8" s="20">
        <v>15890</v>
      </c>
      <c r="C8" s="20">
        <v>4196</v>
      </c>
      <c r="D8" s="20">
        <v>634</v>
      </c>
      <c r="E8" s="20">
        <v>544</v>
      </c>
      <c r="F8" s="20">
        <v>603</v>
      </c>
      <c r="G8" s="20">
        <v>342</v>
      </c>
      <c r="H8" s="20">
        <v>1208</v>
      </c>
      <c r="I8" s="20">
        <v>526</v>
      </c>
      <c r="J8" s="20">
        <v>653</v>
      </c>
      <c r="K8" s="20">
        <v>751</v>
      </c>
      <c r="L8" s="20">
        <v>495</v>
      </c>
      <c r="M8" s="20">
        <v>957</v>
      </c>
      <c r="N8" s="20">
        <v>86</v>
      </c>
      <c r="O8" s="20">
        <v>609</v>
      </c>
      <c r="P8" s="20">
        <v>326</v>
      </c>
      <c r="Q8" s="20">
        <v>351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1709</v>
      </c>
      <c r="C10" t="s">
        <v>1074</v>
      </c>
      <c r="D10" t="s">
        <v>2912</v>
      </c>
      <c r="E10" t="s">
        <v>2879</v>
      </c>
      <c r="F10" t="s">
        <v>1639</v>
      </c>
      <c r="G10" t="s">
        <v>984</v>
      </c>
      <c r="H10" t="s">
        <v>642</v>
      </c>
      <c r="I10" t="s">
        <v>3108</v>
      </c>
      <c r="J10" t="s">
        <v>2953</v>
      </c>
      <c r="K10" t="s">
        <v>2974</v>
      </c>
      <c r="L10" t="s">
        <v>171</v>
      </c>
      <c r="M10" t="s">
        <v>2721</v>
      </c>
      <c r="N10" t="s">
        <v>171</v>
      </c>
      <c r="O10" t="s">
        <v>1094</v>
      </c>
      <c r="P10" t="s">
        <v>168</v>
      </c>
      <c r="Q10" t="s">
        <v>171</v>
      </c>
    </row>
    <row r="11" spans="1:17" x14ac:dyDescent="0.35">
      <c r="A11" t="s">
        <v>3</v>
      </c>
      <c r="B11" t="s">
        <v>2833</v>
      </c>
      <c r="C11" t="s">
        <v>171</v>
      </c>
      <c r="D11" t="s">
        <v>171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1425</v>
      </c>
      <c r="C12" t="s">
        <v>2867</v>
      </c>
      <c r="D12" t="s">
        <v>172</v>
      </c>
      <c r="E12" t="s">
        <v>171</v>
      </c>
      <c r="F12" t="s">
        <v>172</v>
      </c>
      <c r="G12" t="s">
        <v>171</v>
      </c>
      <c r="H12" t="s">
        <v>171</v>
      </c>
      <c r="I12" t="s">
        <v>184</v>
      </c>
      <c r="J12" t="s">
        <v>2954</v>
      </c>
      <c r="K12" t="s">
        <v>171</v>
      </c>
      <c r="L12" t="s">
        <v>171</v>
      </c>
      <c r="M12" t="s">
        <v>171</v>
      </c>
      <c r="N12" t="s">
        <v>171</v>
      </c>
      <c r="O12" t="s">
        <v>211</v>
      </c>
      <c r="P12" t="s">
        <v>171</v>
      </c>
      <c r="Q12" t="s">
        <v>171</v>
      </c>
    </row>
    <row r="13" spans="1:17" x14ac:dyDescent="0.35">
      <c r="A13" t="s">
        <v>5</v>
      </c>
      <c r="B13" t="s">
        <v>2834</v>
      </c>
      <c r="C13" t="s">
        <v>437</v>
      </c>
      <c r="D13" t="s">
        <v>171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 t="s">
        <v>171</v>
      </c>
    </row>
    <row r="14" spans="1:17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550</v>
      </c>
      <c r="C15" t="s">
        <v>171</v>
      </c>
      <c r="D15" t="s">
        <v>171</v>
      </c>
      <c r="E15" t="s">
        <v>171</v>
      </c>
      <c r="F15" t="s">
        <v>171</v>
      </c>
      <c r="G15" t="s">
        <v>211</v>
      </c>
      <c r="H15" t="s">
        <v>171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171</v>
      </c>
      <c r="C16" t="s">
        <v>171</v>
      </c>
      <c r="D16" t="s">
        <v>171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1404</v>
      </c>
      <c r="C17" t="s">
        <v>3125</v>
      </c>
      <c r="D17" t="s">
        <v>2913</v>
      </c>
      <c r="E17" t="s">
        <v>535</v>
      </c>
      <c r="F17" t="s">
        <v>2897</v>
      </c>
      <c r="G17" t="s">
        <v>1847</v>
      </c>
      <c r="H17" t="s">
        <v>394</v>
      </c>
      <c r="I17" t="s">
        <v>1569</v>
      </c>
      <c r="J17" t="s">
        <v>2955</v>
      </c>
      <c r="K17" t="s">
        <v>1748</v>
      </c>
      <c r="L17" t="s">
        <v>790</v>
      </c>
      <c r="M17" t="s">
        <v>984</v>
      </c>
      <c r="N17" t="s">
        <v>3024</v>
      </c>
      <c r="O17" t="s">
        <v>670</v>
      </c>
      <c r="P17" t="s">
        <v>227</v>
      </c>
      <c r="Q17" t="s">
        <v>601</v>
      </c>
    </row>
    <row r="18" spans="1:17" x14ac:dyDescent="0.35">
      <c r="A18" t="s">
        <v>10</v>
      </c>
      <c r="B18" t="s">
        <v>2835</v>
      </c>
      <c r="C18" t="s">
        <v>3126</v>
      </c>
      <c r="D18" t="s">
        <v>171</v>
      </c>
      <c r="E18" t="s">
        <v>171</v>
      </c>
      <c r="F18" t="s">
        <v>171</v>
      </c>
      <c r="G18" t="s">
        <v>182</v>
      </c>
      <c r="H18" t="s">
        <v>171</v>
      </c>
      <c r="I18" t="s">
        <v>242</v>
      </c>
      <c r="J18" t="s">
        <v>171</v>
      </c>
      <c r="K18" t="s">
        <v>172</v>
      </c>
      <c r="L18" t="s">
        <v>171</v>
      </c>
      <c r="M18" t="s">
        <v>211</v>
      </c>
      <c r="N18" t="s">
        <v>171</v>
      </c>
      <c r="O18" t="s">
        <v>171</v>
      </c>
      <c r="P18" t="s">
        <v>171</v>
      </c>
      <c r="Q18" t="s">
        <v>171</v>
      </c>
    </row>
    <row r="19" spans="1:17" x14ac:dyDescent="0.35">
      <c r="A19" t="s">
        <v>11</v>
      </c>
      <c r="B19" t="s">
        <v>1124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2836</v>
      </c>
      <c r="C20" t="s">
        <v>437</v>
      </c>
      <c r="D20" t="s">
        <v>1030</v>
      </c>
      <c r="E20" t="s">
        <v>246</v>
      </c>
      <c r="F20" t="s">
        <v>171</v>
      </c>
      <c r="G20" t="s">
        <v>211</v>
      </c>
      <c r="H20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1029</v>
      </c>
      <c r="Q20" t="s">
        <v>171</v>
      </c>
    </row>
    <row r="21" spans="1:17" x14ac:dyDescent="0.35">
      <c r="A21" t="s">
        <v>13</v>
      </c>
      <c r="B21" t="s">
        <v>246</v>
      </c>
      <c r="C21" t="s">
        <v>246</v>
      </c>
      <c r="D21" t="s">
        <v>172</v>
      </c>
      <c r="E21" t="s">
        <v>171</v>
      </c>
      <c r="F21" t="s">
        <v>171</v>
      </c>
      <c r="G21" t="s">
        <v>171</v>
      </c>
      <c r="H21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2837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605</v>
      </c>
      <c r="C23" t="s">
        <v>3127</v>
      </c>
      <c r="D23" t="s">
        <v>2914</v>
      </c>
      <c r="E23" t="s">
        <v>2880</v>
      </c>
      <c r="F23" t="s">
        <v>2898</v>
      </c>
      <c r="G23" t="s">
        <v>659</v>
      </c>
      <c r="H23" t="s">
        <v>3088</v>
      </c>
      <c r="I23" t="s">
        <v>1379</v>
      </c>
      <c r="J23" t="s">
        <v>1533</v>
      </c>
      <c r="K23" t="s">
        <v>2975</v>
      </c>
      <c r="L23" t="s">
        <v>2993</v>
      </c>
      <c r="M23" t="s">
        <v>3009</v>
      </c>
      <c r="N23" t="s">
        <v>3025</v>
      </c>
      <c r="O23" t="s">
        <v>3034</v>
      </c>
      <c r="P23" t="s">
        <v>3053</v>
      </c>
      <c r="Q23" t="s">
        <v>3068</v>
      </c>
    </row>
    <row r="24" spans="1:17" x14ac:dyDescent="0.35">
      <c r="A24" t="s">
        <v>16</v>
      </c>
      <c r="B24" t="s">
        <v>478</v>
      </c>
      <c r="C24" t="s">
        <v>2872</v>
      </c>
      <c r="D24" t="s">
        <v>2915</v>
      </c>
      <c r="E24" t="s">
        <v>535</v>
      </c>
      <c r="F24" t="s">
        <v>171</v>
      </c>
      <c r="G24" t="s">
        <v>337</v>
      </c>
      <c r="H24" t="s">
        <v>1114</v>
      </c>
      <c r="I24" t="s">
        <v>3109</v>
      </c>
      <c r="J24" t="s">
        <v>949</v>
      </c>
      <c r="K24" t="s">
        <v>641</v>
      </c>
      <c r="L24" t="s">
        <v>2994</v>
      </c>
      <c r="M24" t="s">
        <v>259</v>
      </c>
      <c r="N24" t="s">
        <v>171</v>
      </c>
      <c r="O24" t="s">
        <v>3035</v>
      </c>
      <c r="P24" t="s">
        <v>227</v>
      </c>
      <c r="Q24" t="s">
        <v>3069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171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2838</v>
      </c>
      <c r="C29" t="s">
        <v>1533</v>
      </c>
      <c r="D29" t="s">
        <v>171</v>
      </c>
      <c r="E29" t="s">
        <v>171</v>
      </c>
      <c r="F29" t="s">
        <v>171</v>
      </c>
      <c r="G29" t="s">
        <v>171</v>
      </c>
      <c r="H29" t="s">
        <v>3089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1493</v>
      </c>
      <c r="C30" t="s">
        <v>171</v>
      </c>
      <c r="D30" t="s">
        <v>171</v>
      </c>
      <c r="E30" t="s">
        <v>171</v>
      </c>
      <c r="F30" t="s">
        <v>171</v>
      </c>
      <c r="G30" t="s">
        <v>171</v>
      </c>
      <c r="H30" t="s">
        <v>3026</v>
      </c>
      <c r="I30" t="s">
        <v>171</v>
      </c>
      <c r="J30" t="s">
        <v>171</v>
      </c>
      <c r="K30" t="s">
        <v>171</v>
      </c>
      <c r="L30" t="s">
        <v>171</v>
      </c>
      <c r="M30" t="s">
        <v>182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2839</v>
      </c>
      <c r="C31" t="s">
        <v>1533</v>
      </c>
      <c r="D31" t="s">
        <v>171</v>
      </c>
      <c r="E31" t="s">
        <v>171</v>
      </c>
      <c r="F31" t="s">
        <v>171</v>
      </c>
      <c r="G31" t="s">
        <v>171</v>
      </c>
      <c r="H31" t="s">
        <v>3090</v>
      </c>
      <c r="I31" t="s">
        <v>171</v>
      </c>
      <c r="J31" t="s">
        <v>171</v>
      </c>
      <c r="K31" t="s">
        <v>171</v>
      </c>
      <c r="L31" t="s">
        <v>171</v>
      </c>
      <c r="M31" t="s">
        <v>171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1405</v>
      </c>
      <c r="C32" t="s">
        <v>1810</v>
      </c>
      <c r="D32" t="s">
        <v>175</v>
      </c>
      <c r="E32" t="s">
        <v>438</v>
      </c>
      <c r="F32" t="s">
        <v>171</v>
      </c>
      <c r="G32" t="s">
        <v>219</v>
      </c>
      <c r="H32" t="s">
        <v>435</v>
      </c>
      <c r="I32" t="s">
        <v>171</v>
      </c>
      <c r="J32" t="s">
        <v>171</v>
      </c>
      <c r="K32" t="s">
        <v>171</v>
      </c>
      <c r="L32" t="s">
        <v>171</v>
      </c>
      <c r="M32" t="s">
        <v>261</v>
      </c>
      <c r="N32" t="s">
        <v>171</v>
      </c>
      <c r="O32" t="s">
        <v>171</v>
      </c>
      <c r="P32" t="s">
        <v>171</v>
      </c>
      <c r="Q32" t="s">
        <v>171</v>
      </c>
    </row>
    <row r="33" spans="1:17" x14ac:dyDescent="0.35">
      <c r="A33" t="s">
        <v>25</v>
      </c>
      <c r="B33" t="s">
        <v>681</v>
      </c>
      <c r="C33" t="s">
        <v>2869</v>
      </c>
      <c r="D33" t="s">
        <v>171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1388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2840</v>
      </c>
      <c r="C36" t="s">
        <v>3128</v>
      </c>
      <c r="D36" t="s">
        <v>418</v>
      </c>
      <c r="E36" t="s">
        <v>1774</v>
      </c>
      <c r="F36" t="s">
        <v>2899</v>
      </c>
      <c r="G36" t="s">
        <v>2935</v>
      </c>
      <c r="H36" t="s">
        <v>3091</v>
      </c>
      <c r="I36" t="s">
        <v>3110</v>
      </c>
      <c r="J36" t="s">
        <v>2956</v>
      </c>
      <c r="K36" t="s">
        <v>2976</v>
      </c>
      <c r="L36" t="s">
        <v>2995</v>
      </c>
      <c r="M36" t="s">
        <v>3010</v>
      </c>
      <c r="N36" t="s">
        <v>1221</v>
      </c>
      <c r="O36" t="s">
        <v>3036</v>
      </c>
      <c r="P36" t="s">
        <v>3054</v>
      </c>
      <c r="Q36" t="s">
        <v>3070</v>
      </c>
    </row>
    <row r="37" spans="1:17" x14ac:dyDescent="0.35">
      <c r="A37" s="1" t="s">
        <v>29</v>
      </c>
      <c r="B37" t="s">
        <v>2841</v>
      </c>
      <c r="C37" t="s">
        <v>3129</v>
      </c>
      <c r="D37" t="s">
        <v>2916</v>
      </c>
      <c r="E37" t="s">
        <v>2881</v>
      </c>
      <c r="F37" t="s">
        <v>2900</v>
      </c>
      <c r="G37" t="s">
        <v>2936</v>
      </c>
      <c r="H37" t="s">
        <v>3092</v>
      </c>
      <c r="I37" t="s">
        <v>3070</v>
      </c>
      <c r="J37" t="s">
        <v>2957</v>
      </c>
      <c r="K37" t="s">
        <v>1307</v>
      </c>
      <c r="L37" t="s">
        <v>2996</v>
      </c>
      <c r="M37" t="s">
        <v>3011</v>
      </c>
      <c r="N37" t="s">
        <v>1221</v>
      </c>
      <c r="O37" t="s">
        <v>3037</v>
      </c>
      <c r="P37" t="s">
        <v>3055</v>
      </c>
      <c r="Q37" t="s">
        <v>3071</v>
      </c>
    </row>
    <row r="38" spans="1:17" x14ac:dyDescent="0.35">
      <c r="A38" t="s">
        <v>30</v>
      </c>
      <c r="B38" t="s">
        <v>2842</v>
      </c>
      <c r="C38" t="s">
        <v>3130</v>
      </c>
      <c r="D38" t="s">
        <v>2917</v>
      </c>
      <c r="E38" t="s">
        <v>1829</v>
      </c>
      <c r="F38" t="s">
        <v>1538</v>
      </c>
      <c r="G38" t="s">
        <v>1030</v>
      </c>
      <c r="H38" t="s">
        <v>2011</v>
      </c>
      <c r="I38" t="s">
        <v>1537</v>
      </c>
      <c r="J38" t="s">
        <v>2958</v>
      </c>
      <c r="K38" t="s">
        <v>2977</v>
      </c>
      <c r="L38" t="s">
        <v>2868</v>
      </c>
      <c r="M38" t="s">
        <v>3012</v>
      </c>
      <c r="N38" t="s">
        <v>3026</v>
      </c>
      <c r="O38" t="s">
        <v>3038</v>
      </c>
      <c r="P38" t="s">
        <v>182</v>
      </c>
      <c r="Q38" t="s">
        <v>3072</v>
      </c>
    </row>
    <row r="39" spans="1:17" x14ac:dyDescent="0.35">
      <c r="A39" t="s">
        <v>31</v>
      </c>
      <c r="B39" t="s">
        <v>2843</v>
      </c>
      <c r="C39" t="s">
        <v>3131</v>
      </c>
      <c r="D39" t="s">
        <v>1536</v>
      </c>
      <c r="E39" t="s">
        <v>658</v>
      </c>
      <c r="F39" t="s">
        <v>682</v>
      </c>
      <c r="G39" t="s">
        <v>1309</v>
      </c>
      <c r="H39" t="s">
        <v>3093</v>
      </c>
      <c r="I39" t="s">
        <v>246</v>
      </c>
      <c r="J39" t="s">
        <v>722</v>
      </c>
      <c r="K39" t="s">
        <v>261</v>
      </c>
      <c r="L39" t="s">
        <v>171</v>
      </c>
      <c r="M39" t="s">
        <v>682</v>
      </c>
      <c r="N39" t="s">
        <v>171</v>
      </c>
      <c r="O39" t="s">
        <v>171</v>
      </c>
      <c r="P39" t="s">
        <v>407</v>
      </c>
      <c r="Q39" t="s">
        <v>171</v>
      </c>
    </row>
    <row r="40" spans="1:17" x14ac:dyDescent="0.35">
      <c r="A40" s="1" t="s">
        <v>32</v>
      </c>
      <c r="B40" t="s">
        <v>2844</v>
      </c>
      <c r="C40" t="s">
        <v>3132</v>
      </c>
      <c r="D40" t="s">
        <v>2918</v>
      </c>
      <c r="E40" t="s">
        <v>2882</v>
      </c>
      <c r="F40" t="s">
        <v>2901</v>
      </c>
      <c r="G40" t="s">
        <v>2937</v>
      </c>
      <c r="H40" t="s">
        <v>3094</v>
      </c>
      <c r="I40" t="s">
        <v>3111</v>
      </c>
      <c r="J40" t="s">
        <v>2959</v>
      </c>
      <c r="K40" t="s">
        <v>2978</v>
      </c>
      <c r="L40" t="s">
        <v>2997</v>
      </c>
      <c r="M40" t="s">
        <v>3013</v>
      </c>
      <c r="N40" t="s">
        <v>3027</v>
      </c>
      <c r="O40" t="s">
        <v>3039</v>
      </c>
      <c r="P40" t="s">
        <v>3056</v>
      </c>
      <c r="Q40" t="s">
        <v>3073</v>
      </c>
    </row>
    <row r="41" spans="1:17" x14ac:dyDescent="0.35">
      <c r="A41" s="1" t="s">
        <v>33</v>
      </c>
      <c r="B41" t="s">
        <v>430</v>
      </c>
      <c r="C41" t="s">
        <v>1510</v>
      </c>
      <c r="D41" t="s">
        <v>237</v>
      </c>
      <c r="E41" t="s">
        <v>484</v>
      </c>
      <c r="F41" t="s">
        <v>171</v>
      </c>
      <c r="G41" t="s">
        <v>237</v>
      </c>
      <c r="H41" t="s">
        <v>237</v>
      </c>
      <c r="I41" t="s">
        <v>237</v>
      </c>
      <c r="J41" t="s">
        <v>280</v>
      </c>
      <c r="K41" t="s">
        <v>364</v>
      </c>
      <c r="L41" t="s">
        <v>364</v>
      </c>
      <c r="M41" t="s">
        <v>237</v>
      </c>
      <c r="N41" t="s">
        <v>171</v>
      </c>
      <c r="O41" t="s">
        <v>364</v>
      </c>
      <c r="P41" t="s">
        <v>358</v>
      </c>
      <c r="Q41" t="s">
        <v>171</v>
      </c>
    </row>
    <row r="42" spans="1:17" x14ac:dyDescent="0.35">
      <c r="A42" s="1" t="s">
        <v>34</v>
      </c>
      <c r="B42" t="s">
        <v>496</v>
      </c>
      <c r="C42" t="s">
        <v>443</v>
      </c>
      <c r="D42" t="s">
        <v>720</v>
      </c>
      <c r="E42" t="s">
        <v>1193</v>
      </c>
      <c r="F42" t="s">
        <v>720</v>
      </c>
      <c r="G42" t="s">
        <v>384</v>
      </c>
      <c r="H42" t="s">
        <v>442</v>
      </c>
      <c r="I42" t="s">
        <v>495</v>
      </c>
      <c r="J42" t="s">
        <v>1905</v>
      </c>
      <c r="K42" t="s">
        <v>820</v>
      </c>
      <c r="L42" t="s">
        <v>495</v>
      </c>
      <c r="M42" t="s">
        <v>820</v>
      </c>
      <c r="N42" t="s">
        <v>801</v>
      </c>
      <c r="O42" t="s">
        <v>1039</v>
      </c>
      <c r="P42" t="s">
        <v>249</v>
      </c>
      <c r="Q42" t="s">
        <v>495</v>
      </c>
    </row>
    <row r="43" spans="1:17" x14ac:dyDescent="0.35">
      <c r="A43" t="s">
        <v>35</v>
      </c>
      <c r="B43" t="s">
        <v>434</v>
      </c>
      <c r="C43" t="s">
        <v>434</v>
      </c>
      <c r="D43" t="s">
        <v>667</v>
      </c>
      <c r="E43" t="s">
        <v>340</v>
      </c>
      <c r="F43" t="s">
        <v>1154</v>
      </c>
      <c r="G43" t="s">
        <v>495</v>
      </c>
      <c r="H43" t="s">
        <v>1316</v>
      </c>
      <c r="I43" t="s">
        <v>1039</v>
      </c>
      <c r="J43" t="s">
        <v>2015</v>
      </c>
      <c r="K43" t="s">
        <v>385</v>
      </c>
      <c r="L43" t="s">
        <v>2673</v>
      </c>
      <c r="M43" t="s">
        <v>443</v>
      </c>
      <c r="N43" t="s">
        <v>340</v>
      </c>
      <c r="O43" t="s">
        <v>191</v>
      </c>
      <c r="P43" t="s">
        <v>340</v>
      </c>
      <c r="Q43" t="s">
        <v>340</v>
      </c>
    </row>
    <row r="44" spans="1:17" x14ac:dyDescent="0.35">
      <c r="A44" t="s">
        <v>36</v>
      </c>
      <c r="B44" t="s">
        <v>2845</v>
      </c>
      <c r="C44" t="s">
        <v>2870</v>
      </c>
      <c r="D44" t="s">
        <v>1841</v>
      </c>
      <c r="E44" t="s">
        <v>2872</v>
      </c>
      <c r="F44" t="s">
        <v>351</v>
      </c>
      <c r="G44" t="s">
        <v>260</v>
      </c>
      <c r="H44" t="s">
        <v>3095</v>
      </c>
      <c r="I44" t="s">
        <v>1697</v>
      </c>
      <c r="J44" t="s">
        <v>762</v>
      </c>
      <c r="K44" t="s">
        <v>693</v>
      </c>
      <c r="L44" t="s">
        <v>343</v>
      </c>
      <c r="M44" t="s">
        <v>259</v>
      </c>
      <c r="N44" t="s">
        <v>375</v>
      </c>
      <c r="O44" t="s">
        <v>851</v>
      </c>
      <c r="P44" t="s">
        <v>1149</v>
      </c>
      <c r="Q44" t="s">
        <v>396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2846</v>
      </c>
      <c r="C46" t="s">
        <v>3133</v>
      </c>
      <c r="D46" t="s">
        <v>184</v>
      </c>
      <c r="E46" t="s">
        <v>2883</v>
      </c>
      <c r="F46" t="s">
        <v>2902</v>
      </c>
      <c r="G46" t="s">
        <v>2938</v>
      </c>
      <c r="H46" t="s">
        <v>3096</v>
      </c>
      <c r="I46" t="s">
        <v>3112</v>
      </c>
      <c r="J46" t="s">
        <v>2960</v>
      </c>
      <c r="K46" t="s">
        <v>2979</v>
      </c>
      <c r="L46" t="s">
        <v>2276</v>
      </c>
      <c r="M46" t="s">
        <v>1276</v>
      </c>
      <c r="N46" t="s">
        <v>3028</v>
      </c>
      <c r="O46" t="s">
        <v>3040</v>
      </c>
      <c r="P46" t="s">
        <v>3057</v>
      </c>
      <c r="Q46" t="s">
        <v>3074</v>
      </c>
    </row>
    <row r="47" spans="1:17" x14ac:dyDescent="0.35">
      <c r="A47" s="1" t="s">
        <v>39</v>
      </c>
      <c r="B47" t="s">
        <v>304</v>
      </c>
      <c r="C47" t="s">
        <v>3134</v>
      </c>
      <c r="D47" t="s">
        <v>2919</v>
      </c>
      <c r="E47" t="s">
        <v>560</v>
      </c>
      <c r="F47" t="s">
        <v>729</v>
      </c>
      <c r="G47" t="s">
        <v>2309</v>
      </c>
      <c r="H47" t="s">
        <v>940</v>
      </c>
      <c r="I47" t="s">
        <v>682</v>
      </c>
      <c r="J47" t="s">
        <v>1245</v>
      </c>
      <c r="K47" t="s">
        <v>952</v>
      </c>
      <c r="L47" t="s">
        <v>2313</v>
      </c>
      <c r="M47" t="s">
        <v>412</v>
      </c>
      <c r="N47" t="s">
        <v>363</v>
      </c>
      <c r="O47" t="s">
        <v>437</v>
      </c>
      <c r="P47" t="s">
        <v>2017</v>
      </c>
      <c r="Q47" t="s">
        <v>581</v>
      </c>
    </row>
    <row r="48" spans="1:17" x14ac:dyDescent="0.35">
      <c r="A48" t="s">
        <v>40</v>
      </c>
      <c r="B48" t="s">
        <v>1318</v>
      </c>
      <c r="C48" t="s">
        <v>2115</v>
      </c>
      <c r="D48" t="s">
        <v>303</v>
      </c>
      <c r="E48" t="s">
        <v>1217</v>
      </c>
      <c r="F48" t="s">
        <v>1639</v>
      </c>
      <c r="G48" t="s">
        <v>366</v>
      </c>
      <c r="H48" t="s">
        <v>1217</v>
      </c>
      <c r="I48" t="s">
        <v>987</v>
      </c>
      <c r="J48" t="s">
        <v>554</v>
      </c>
      <c r="K48" t="s">
        <v>1156</v>
      </c>
      <c r="L48" t="s">
        <v>286</v>
      </c>
      <c r="M48" t="s">
        <v>366</v>
      </c>
      <c r="N48" t="s">
        <v>554</v>
      </c>
      <c r="O48" t="s">
        <v>286</v>
      </c>
      <c r="P48" t="s">
        <v>2151</v>
      </c>
      <c r="Q48" t="s">
        <v>3075</v>
      </c>
    </row>
    <row r="49" spans="1:17" x14ac:dyDescent="0.35">
      <c r="A49" t="s">
        <v>41</v>
      </c>
      <c r="B49" t="s">
        <v>2847</v>
      </c>
      <c r="C49" t="s">
        <v>3135</v>
      </c>
      <c r="D49" t="s">
        <v>2920</v>
      </c>
      <c r="E49" t="s">
        <v>2884</v>
      </c>
      <c r="F49" t="s">
        <v>2903</v>
      </c>
      <c r="G49" t="s">
        <v>2939</v>
      </c>
      <c r="H49" t="s">
        <v>3097</v>
      </c>
      <c r="I49" t="s">
        <v>3113</v>
      </c>
      <c r="J49" t="s">
        <v>2961</v>
      </c>
      <c r="K49" t="s">
        <v>2980</v>
      </c>
      <c r="L49" t="s">
        <v>2998</v>
      </c>
      <c r="M49" t="s">
        <v>3014</v>
      </c>
      <c r="N49" t="s">
        <v>3029</v>
      </c>
      <c r="O49" t="s">
        <v>3041</v>
      </c>
      <c r="P49" t="s">
        <v>3058</v>
      </c>
      <c r="Q49" t="s">
        <v>3076</v>
      </c>
    </row>
    <row r="50" spans="1:17" x14ac:dyDescent="0.35">
      <c r="A50" t="s">
        <v>42</v>
      </c>
      <c r="B50" t="s">
        <v>610</v>
      </c>
      <c r="C50" t="s">
        <v>2654</v>
      </c>
      <c r="D50" t="s">
        <v>2921</v>
      </c>
      <c r="E50" t="s">
        <v>171</v>
      </c>
      <c r="F50" t="s">
        <v>171</v>
      </c>
      <c r="G50" t="s">
        <v>171</v>
      </c>
      <c r="H50" t="s">
        <v>1788</v>
      </c>
      <c r="I50" t="s">
        <v>171</v>
      </c>
      <c r="J50" t="s">
        <v>171</v>
      </c>
      <c r="K50" t="s">
        <v>2640</v>
      </c>
      <c r="L50" t="s">
        <v>171</v>
      </c>
      <c r="M50" t="s">
        <v>171</v>
      </c>
      <c r="N50" t="s">
        <v>171</v>
      </c>
      <c r="O50" t="s">
        <v>171</v>
      </c>
      <c r="P50" t="s">
        <v>171</v>
      </c>
      <c r="Q50" t="s">
        <v>2288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2848</v>
      </c>
      <c r="C52" t="s">
        <v>2871</v>
      </c>
      <c r="D52" t="s">
        <v>2922</v>
      </c>
      <c r="E52" t="s">
        <v>2885</v>
      </c>
      <c r="F52" t="s">
        <v>2904</v>
      </c>
      <c r="G52" t="s">
        <v>2940</v>
      </c>
      <c r="H52" t="s">
        <v>3098</v>
      </c>
      <c r="I52" t="s">
        <v>3114</v>
      </c>
      <c r="J52" t="s">
        <v>2962</v>
      </c>
      <c r="K52" t="s">
        <v>2981</v>
      </c>
      <c r="L52" t="s">
        <v>2999</v>
      </c>
      <c r="M52" t="s">
        <v>1158</v>
      </c>
      <c r="N52" t="s">
        <v>771</v>
      </c>
      <c r="O52" t="s">
        <v>3042</v>
      </c>
      <c r="P52" t="s">
        <v>3059</v>
      </c>
      <c r="Q52" t="s">
        <v>3077</v>
      </c>
    </row>
    <row r="53" spans="1:17" x14ac:dyDescent="0.35">
      <c r="A53" t="s">
        <v>45</v>
      </c>
      <c r="B53" t="s">
        <v>2849</v>
      </c>
      <c r="C53" t="s">
        <v>3136</v>
      </c>
      <c r="D53" t="s">
        <v>2923</v>
      </c>
      <c r="E53" t="s">
        <v>2886</v>
      </c>
      <c r="F53" t="s">
        <v>258</v>
      </c>
      <c r="G53" t="s">
        <v>2941</v>
      </c>
      <c r="H53" t="s">
        <v>3099</v>
      </c>
      <c r="I53" t="s">
        <v>3115</v>
      </c>
      <c r="J53" t="s">
        <v>2963</v>
      </c>
      <c r="K53" t="s">
        <v>2982</v>
      </c>
      <c r="L53" t="s">
        <v>3000</v>
      </c>
      <c r="M53" t="s">
        <v>3015</v>
      </c>
      <c r="N53" t="s">
        <v>236</v>
      </c>
      <c r="O53" t="s">
        <v>3043</v>
      </c>
      <c r="P53" t="s">
        <v>450</v>
      </c>
      <c r="Q53" t="s">
        <v>3078</v>
      </c>
    </row>
    <row r="54" spans="1:17" x14ac:dyDescent="0.35">
      <c r="A54" t="s">
        <v>46</v>
      </c>
      <c r="B54" t="s">
        <v>2850</v>
      </c>
      <c r="C54" t="s">
        <v>3137</v>
      </c>
      <c r="D54" t="s">
        <v>2924</v>
      </c>
      <c r="E54" t="s">
        <v>2887</v>
      </c>
      <c r="F54" t="s">
        <v>2705</v>
      </c>
      <c r="G54" t="s">
        <v>2942</v>
      </c>
      <c r="H54" t="s">
        <v>3100</v>
      </c>
      <c r="I54" t="s">
        <v>3116</v>
      </c>
      <c r="J54" t="s">
        <v>2964</v>
      </c>
      <c r="K54" t="s">
        <v>2983</v>
      </c>
      <c r="L54" t="s">
        <v>3001</v>
      </c>
      <c r="M54" t="s">
        <v>3016</v>
      </c>
      <c r="N54" t="s">
        <v>3030</v>
      </c>
      <c r="O54" t="s">
        <v>3044</v>
      </c>
      <c r="P54" t="s">
        <v>3060</v>
      </c>
      <c r="Q54" t="s">
        <v>3079</v>
      </c>
    </row>
    <row r="55" spans="1:17" x14ac:dyDescent="0.35">
      <c r="A55" t="s">
        <v>47</v>
      </c>
      <c r="B55" t="s">
        <v>2851</v>
      </c>
      <c r="C55" t="s">
        <v>3138</v>
      </c>
      <c r="D55" t="s">
        <v>2925</v>
      </c>
      <c r="E55" t="s">
        <v>2888</v>
      </c>
      <c r="F55" t="s">
        <v>2905</v>
      </c>
      <c r="G55" t="s">
        <v>2943</v>
      </c>
      <c r="H55" t="s">
        <v>3101</v>
      </c>
      <c r="I55" t="s">
        <v>1934</v>
      </c>
      <c r="J55" t="s">
        <v>1282</v>
      </c>
      <c r="K55" t="s">
        <v>2984</v>
      </c>
      <c r="L55" t="s">
        <v>3002</v>
      </c>
      <c r="M55" t="s">
        <v>3017</v>
      </c>
      <c r="N55" t="s">
        <v>1222</v>
      </c>
      <c r="O55" t="s">
        <v>1140</v>
      </c>
      <c r="P55" t="s">
        <v>2098</v>
      </c>
      <c r="Q55" t="s">
        <v>3080</v>
      </c>
    </row>
    <row r="56" spans="1:17" x14ac:dyDescent="0.35">
      <c r="A56" s="2" t="s">
        <v>48</v>
      </c>
      <c r="B56" t="s">
        <v>2840</v>
      </c>
      <c r="C56" t="s">
        <v>3128</v>
      </c>
      <c r="D56" t="s">
        <v>418</v>
      </c>
      <c r="E56" t="s">
        <v>1774</v>
      </c>
      <c r="F56" t="s">
        <v>2899</v>
      </c>
      <c r="G56" t="s">
        <v>2935</v>
      </c>
      <c r="H56" t="s">
        <v>3091</v>
      </c>
      <c r="I56" t="s">
        <v>3110</v>
      </c>
      <c r="J56" t="s">
        <v>2956</v>
      </c>
      <c r="K56" t="s">
        <v>2976</v>
      </c>
      <c r="L56" t="s">
        <v>2995</v>
      </c>
      <c r="M56" t="s">
        <v>3010</v>
      </c>
      <c r="N56" t="s">
        <v>1221</v>
      </c>
      <c r="O56" t="s">
        <v>3036</v>
      </c>
      <c r="P56" t="s">
        <v>3054</v>
      </c>
      <c r="Q56" t="s">
        <v>3070</v>
      </c>
    </row>
    <row r="57" spans="1:17" x14ac:dyDescent="0.35">
      <c r="A57" t="s">
        <v>49</v>
      </c>
      <c r="B57" t="s">
        <v>2852</v>
      </c>
      <c r="C57" t="s">
        <v>1245</v>
      </c>
      <c r="D57" t="s">
        <v>2327</v>
      </c>
      <c r="E57" t="s">
        <v>1264</v>
      </c>
      <c r="F57" t="s">
        <v>813</v>
      </c>
      <c r="G57" t="s">
        <v>1135</v>
      </c>
      <c r="H57" t="s">
        <v>1028</v>
      </c>
      <c r="I57" t="s">
        <v>1480</v>
      </c>
      <c r="J57" t="s">
        <v>669</v>
      </c>
      <c r="K57" t="s">
        <v>1010</v>
      </c>
      <c r="L57" t="s">
        <v>1264</v>
      </c>
      <c r="M57" t="s">
        <v>1243</v>
      </c>
      <c r="N57" t="s">
        <v>649</v>
      </c>
      <c r="O57" t="s">
        <v>634</v>
      </c>
      <c r="P57" t="s">
        <v>3061</v>
      </c>
      <c r="Q57" t="s">
        <v>322</v>
      </c>
    </row>
    <row r="58" spans="1:17" x14ac:dyDescent="0.35">
      <c r="A58" t="s">
        <v>50</v>
      </c>
      <c r="B58" t="s">
        <v>293</v>
      </c>
      <c r="C58" t="s">
        <v>1404</v>
      </c>
      <c r="D58" t="s">
        <v>330</v>
      </c>
      <c r="E58" t="s">
        <v>2327</v>
      </c>
      <c r="F58" t="s">
        <v>1269</v>
      </c>
      <c r="G58" t="s">
        <v>340</v>
      </c>
      <c r="H58" t="s">
        <v>1045</v>
      </c>
      <c r="I58" t="s">
        <v>649</v>
      </c>
      <c r="J58" t="s">
        <v>2965</v>
      </c>
      <c r="K58" t="s">
        <v>941</v>
      </c>
      <c r="L58" t="s">
        <v>350</v>
      </c>
      <c r="M58" t="s">
        <v>1761</v>
      </c>
      <c r="N58" t="s">
        <v>171</v>
      </c>
      <c r="O58" t="s">
        <v>322</v>
      </c>
      <c r="P58" t="s">
        <v>293</v>
      </c>
      <c r="Q58" t="s">
        <v>1929</v>
      </c>
    </row>
    <row r="59" spans="1:17" x14ac:dyDescent="0.35">
      <c r="A59" t="s">
        <v>51</v>
      </c>
      <c r="B59" t="s">
        <v>1555</v>
      </c>
      <c r="C59" t="s">
        <v>546</v>
      </c>
      <c r="D59" t="s">
        <v>751</v>
      </c>
      <c r="E59" t="s">
        <v>2397</v>
      </c>
      <c r="F59" t="s">
        <v>776</v>
      </c>
      <c r="G59" t="s">
        <v>2890</v>
      </c>
      <c r="H59" t="s">
        <v>1570</v>
      </c>
      <c r="I59" t="s">
        <v>601</v>
      </c>
      <c r="J59" t="s">
        <v>218</v>
      </c>
      <c r="K59" t="s">
        <v>984</v>
      </c>
      <c r="L59" t="s">
        <v>1911</v>
      </c>
      <c r="M59" t="s">
        <v>261</v>
      </c>
      <c r="N59" t="s">
        <v>649</v>
      </c>
      <c r="O59" t="s">
        <v>323</v>
      </c>
      <c r="P59" t="s">
        <v>2761</v>
      </c>
      <c r="Q59" t="s">
        <v>1531</v>
      </c>
    </row>
    <row r="60" spans="1:17" x14ac:dyDescent="0.35">
      <c r="A60" t="s">
        <v>52</v>
      </c>
      <c r="B60" t="s">
        <v>805</v>
      </c>
      <c r="C60" t="s">
        <v>2872</v>
      </c>
      <c r="D60" t="s">
        <v>2926</v>
      </c>
      <c r="E60" t="s">
        <v>2889</v>
      </c>
      <c r="F60" t="s">
        <v>721</v>
      </c>
      <c r="G60" t="s">
        <v>892</v>
      </c>
      <c r="H60" t="s">
        <v>1301</v>
      </c>
      <c r="I60" t="s">
        <v>648</v>
      </c>
      <c r="J60" t="s">
        <v>396</v>
      </c>
      <c r="K60" t="s">
        <v>1929</v>
      </c>
      <c r="L60" t="s">
        <v>1855</v>
      </c>
      <c r="M60" t="s">
        <v>870</v>
      </c>
      <c r="N60" t="s">
        <v>421</v>
      </c>
      <c r="O60" t="s">
        <v>1455</v>
      </c>
      <c r="P60" t="s">
        <v>340</v>
      </c>
      <c r="Q60" t="s">
        <v>1277</v>
      </c>
    </row>
    <row r="61" spans="1:17" x14ac:dyDescent="0.35">
      <c r="A61" s="1" t="s">
        <v>53</v>
      </c>
      <c r="B61" t="s">
        <v>2313</v>
      </c>
      <c r="C61" t="s">
        <v>2873</v>
      </c>
      <c r="D61" t="s">
        <v>1216</v>
      </c>
      <c r="E61" t="s">
        <v>2890</v>
      </c>
      <c r="F61" t="s">
        <v>1455</v>
      </c>
      <c r="G61" t="s">
        <v>2381</v>
      </c>
      <c r="H61" t="s">
        <v>760</v>
      </c>
      <c r="I61" t="s">
        <v>361</v>
      </c>
      <c r="J61" t="s">
        <v>296</v>
      </c>
      <c r="K61" t="s">
        <v>349</v>
      </c>
      <c r="L61" t="s">
        <v>535</v>
      </c>
      <c r="M61" t="s">
        <v>1735</v>
      </c>
      <c r="N61" t="s">
        <v>769</v>
      </c>
      <c r="O61" t="s">
        <v>296</v>
      </c>
      <c r="P61" t="s">
        <v>1496</v>
      </c>
      <c r="Q61" t="s">
        <v>3081</v>
      </c>
    </row>
    <row r="62" spans="1:17" x14ac:dyDescent="0.35">
      <c r="A62" t="s">
        <v>54</v>
      </c>
      <c r="B62" t="s">
        <v>2853</v>
      </c>
      <c r="C62" t="s">
        <v>2874</v>
      </c>
      <c r="D62" t="s">
        <v>2927</v>
      </c>
      <c r="E62" t="s">
        <v>2891</v>
      </c>
      <c r="F62" t="s">
        <v>2906</v>
      </c>
      <c r="G62" t="s">
        <v>2944</v>
      </c>
      <c r="H62" t="s">
        <v>3102</v>
      </c>
      <c r="I62" t="s">
        <v>3117</v>
      </c>
      <c r="J62" t="s">
        <v>2966</v>
      </c>
      <c r="K62" t="s">
        <v>2985</v>
      </c>
      <c r="L62" t="s">
        <v>3003</v>
      </c>
      <c r="M62" t="s">
        <v>3018</v>
      </c>
      <c r="N62" t="s">
        <v>3031</v>
      </c>
      <c r="O62" t="s">
        <v>3045</v>
      </c>
      <c r="P62" t="s">
        <v>3062</v>
      </c>
      <c r="Q62" t="s">
        <v>3082</v>
      </c>
    </row>
    <row r="63" spans="1:17" x14ac:dyDescent="0.35">
      <c r="A63" t="s">
        <v>55</v>
      </c>
      <c r="B63" t="s">
        <v>2854</v>
      </c>
      <c r="C63" t="s">
        <v>3139</v>
      </c>
      <c r="D63" t="s">
        <v>2928</v>
      </c>
      <c r="E63" t="s">
        <v>2892</v>
      </c>
      <c r="F63" t="s">
        <v>2907</v>
      </c>
      <c r="G63" t="s">
        <v>2945</v>
      </c>
      <c r="H63" t="s">
        <v>3103</v>
      </c>
      <c r="I63" t="s">
        <v>3118</v>
      </c>
      <c r="J63" t="s">
        <v>2967</v>
      </c>
      <c r="K63" t="s">
        <v>2986</v>
      </c>
      <c r="L63" t="s">
        <v>3004</v>
      </c>
      <c r="M63" t="s">
        <v>3019</v>
      </c>
      <c r="N63" t="s">
        <v>171</v>
      </c>
      <c r="O63" t="s">
        <v>3046</v>
      </c>
      <c r="P63" t="s">
        <v>3063</v>
      </c>
      <c r="Q63" t="s">
        <v>3083</v>
      </c>
    </row>
    <row r="64" spans="1:17" x14ac:dyDescent="0.35">
      <c r="A64" t="s">
        <v>56</v>
      </c>
      <c r="B64" t="s">
        <v>2855</v>
      </c>
      <c r="C64" t="s">
        <v>3140</v>
      </c>
      <c r="D64" t="s">
        <v>2929</v>
      </c>
      <c r="E64" t="s">
        <v>2893</v>
      </c>
      <c r="F64" t="s">
        <v>2908</v>
      </c>
      <c r="G64" t="s">
        <v>2946</v>
      </c>
      <c r="H64" t="s">
        <v>3104</v>
      </c>
      <c r="I64" t="s">
        <v>3119</v>
      </c>
      <c r="J64" t="s">
        <v>2968</v>
      </c>
      <c r="K64" t="s">
        <v>2987</v>
      </c>
      <c r="L64" t="s">
        <v>3005</v>
      </c>
      <c r="M64" t="s">
        <v>3020</v>
      </c>
      <c r="N64" t="s">
        <v>3032</v>
      </c>
      <c r="O64" t="s">
        <v>3047</v>
      </c>
      <c r="P64" t="s">
        <v>3064</v>
      </c>
      <c r="Q64" t="s">
        <v>3084</v>
      </c>
    </row>
    <row r="65" spans="1:17" x14ac:dyDescent="0.35">
      <c r="A65" t="s">
        <v>57</v>
      </c>
      <c r="B65" t="s">
        <v>2856</v>
      </c>
      <c r="C65" t="s">
        <v>3141</v>
      </c>
      <c r="D65" t="s">
        <v>2930</v>
      </c>
      <c r="E65" t="s">
        <v>2894</v>
      </c>
      <c r="F65" t="s">
        <v>2909</v>
      </c>
      <c r="G65" t="s">
        <v>2947</v>
      </c>
      <c r="H65" t="s">
        <v>3105</v>
      </c>
      <c r="I65" t="s">
        <v>3120</v>
      </c>
      <c r="J65" t="s">
        <v>2969</v>
      </c>
      <c r="K65" t="s">
        <v>2988</v>
      </c>
      <c r="L65" t="s">
        <v>3006</v>
      </c>
      <c r="M65" t="s">
        <v>3021</v>
      </c>
      <c r="N65" t="s">
        <v>3033</v>
      </c>
      <c r="O65" t="s">
        <v>3048</v>
      </c>
      <c r="P65" t="s">
        <v>3065</v>
      </c>
      <c r="Q65" t="s">
        <v>3085</v>
      </c>
    </row>
    <row r="66" spans="1:17" x14ac:dyDescent="0.35">
      <c r="A66" t="s">
        <v>58</v>
      </c>
      <c r="B66" t="s">
        <v>2844</v>
      </c>
      <c r="C66" t="s">
        <v>3132</v>
      </c>
      <c r="D66" t="s">
        <v>2918</v>
      </c>
      <c r="E66" t="s">
        <v>2882</v>
      </c>
      <c r="F66" t="s">
        <v>2901</v>
      </c>
      <c r="G66" t="s">
        <v>2937</v>
      </c>
      <c r="H66" t="s">
        <v>3094</v>
      </c>
      <c r="I66" t="s">
        <v>3111</v>
      </c>
      <c r="J66" t="s">
        <v>2959</v>
      </c>
      <c r="K66" t="s">
        <v>2978</v>
      </c>
      <c r="L66" t="s">
        <v>2997</v>
      </c>
      <c r="M66" t="s">
        <v>3013</v>
      </c>
      <c r="N66" t="s">
        <v>3027</v>
      </c>
      <c r="O66" t="s">
        <v>3039</v>
      </c>
      <c r="P66" t="s">
        <v>3056</v>
      </c>
      <c r="Q66" t="s">
        <v>3073</v>
      </c>
    </row>
    <row r="67" spans="1:17" x14ac:dyDescent="0.35">
      <c r="A67" t="s">
        <v>59</v>
      </c>
      <c r="B67" t="s">
        <v>2236</v>
      </c>
      <c r="C67" t="s">
        <v>171</v>
      </c>
      <c r="D67" t="s">
        <v>171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219</v>
      </c>
      <c r="C68" t="s">
        <v>2875</v>
      </c>
      <c r="D68" t="s">
        <v>171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2857</v>
      </c>
      <c r="C69" t="s">
        <v>1029</v>
      </c>
      <c r="D69" t="s">
        <v>171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2858</v>
      </c>
      <c r="C70" t="s">
        <v>2876</v>
      </c>
      <c r="D70" t="s">
        <v>171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2859</v>
      </c>
      <c r="C71" t="s">
        <v>211</v>
      </c>
      <c r="D71" t="s">
        <v>171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2860</v>
      </c>
      <c r="C72" t="s">
        <v>171</v>
      </c>
      <c r="D72" t="s">
        <v>171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811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2861</v>
      </c>
      <c r="C74" t="s">
        <v>171</v>
      </c>
      <c r="D74" t="s">
        <v>171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1243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171</v>
      </c>
      <c r="D76" t="s">
        <v>171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1373</v>
      </c>
      <c r="C78" t="s">
        <v>171</v>
      </c>
      <c r="D78" t="s">
        <v>280</v>
      </c>
      <c r="E78" t="s">
        <v>171</v>
      </c>
      <c r="F78" t="s">
        <v>171</v>
      </c>
      <c r="G78" t="s">
        <v>364</v>
      </c>
      <c r="H78" t="s">
        <v>171</v>
      </c>
      <c r="I78" t="s">
        <v>237</v>
      </c>
      <c r="J78" t="s">
        <v>280</v>
      </c>
      <c r="K78" t="s">
        <v>358</v>
      </c>
      <c r="L78" t="s">
        <v>171</v>
      </c>
      <c r="M78" t="s">
        <v>171</v>
      </c>
      <c r="N78" t="s">
        <v>171</v>
      </c>
      <c r="O78" t="s">
        <v>223</v>
      </c>
      <c r="P78" t="s">
        <v>171</v>
      </c>
      <c r="Q78" t="s">
        <v>171</v>
      </c>
    </row>
    <row r="79" spans="1:17" x14ac:dyDescent="0.35">
      <c r="A79" s="1" t="s">
        <v>71</v>
      </c>
      <c r="B79" t="s">
        <v>2862</v>
      </c>
      <c r="C79" t="s">
        <v>236</v>
      </c>
      <c r="D79" t="s">
        <v>2931</v>
      </c>
      <c r="E79" t="s">
        <v>236</v>
      </c>
      <c r="F79" t="s">
        <v>236</v>
      </c>
      <c r="G79" t="s">
        <v>2948</v>
      </c>
      <c r="H79" t="s">
        <v>236</v>
      </c>
      <c r="I79" t="s">
        <v>3121</v>
      </c>
      <c r="J79" t="s">
        <v>2970</v>
      </c>
      <c r="K79" t="s">
        <v>2989</v>
      </c>
      <c r="L79" t="s">
        <v>236</v>
      </c>
      <c r="M79" t="s">
        <v>236</v>
      </c>
      <c r="N79" t="s">
        <v>236</v>
      </c>
      <c r="O79" t="s">
        <v>3049</v>
      </c>
      <c r="P79" t="s">
        <v>236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171</v>
      </c>
      <c r="E80" t="s">
        <v>171</v>
      </c>
      <c r="F80" t="s">
        <v>171</v>
      </c>
      <c r="G80" t="s">
        <v>237</v>
      </c>
      <c r="H80" t="s">
        <v>171</v>
      </c>
      <c r="I80" t="s">
        <v>171</v>
      </c>
      <c r="J80" t="s">
        <v>171</v>
      </c>
      <c r="K80" t="s">
        <v>171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 t="s">
        <v>171</v>
      </c>
    </row>
    <row r="81" spans="1:17" x14ac:dyDescent="0.35">
      <c r="A81" t="s">
        <v>73</v>
      </c>
      <c r="B81" t="s">
        <v>2863</v>
      </c>
      <c r="C81" t="s">
        <v>236</v>
      </c>
      <c r="D81" t="s">
        <v>236</v>
      </c>
      <c r="E81" t="s">
        <v>236</v>
      </c>
      <c r="F81" t="s">
        <v>236</v>
      </c>
      <c r="G81" t="s">
        <v>2949</v>
      </c>
      <c r="H81" t="s">
        <v>236</v>
      </c>
      <c r="I81" t="s">
        <v>236</v>
      </c>
      <c r="J81" t="s">
        <v>236</v>
      </c>
      <c r="K81" t="s">
        <v>236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280</v>
      </c>
      <c r="C82" t="s">
        <v>237</v>
      </c>
      <c r="D82" t="s">
        <v>358</v>
      </c>
      <c r="E82" t="s">
        <v>1206</v>
      </c>
      <c r="F82" t="s">
        <v>268</v>
      </c>
      <c r="G82" t="s">
        <v>223</v>
      </c>
      <c r="H82" t="s">
        <v>374</v>
      </c>
      <c r="I82" t="s">
        <v>358</v>
      </c>
      <c r="J82" t="s">
        <v>220</v>
      </c>
      <c r="K82" t="s">
        <v>484</v>
      </c>
      <c r="L82" t="s">
        <v>364</v>
      </c>
      <c r="M82" t="s">
        <v>280</v>
      </c>
      <c r="N82" t="s">
        <v>171</v>
      </c>
      <c r="O82" t="s">
        <v>280</v>
      </c>
      <c r="P82" t="s">
        <v>374</v>
      </c>
      <c r="Q82" t="s">
        <v>230</v>
      </c>
    </row>
    <row r="83" spans="1:17" x14ac:dyDescent="0.35">
      <c r="A83" s="1" t="s">
        <v>75</v>
      </c>
      <c r="B83" t="s">
        <v>2864</v>
      </c>
      <c r="C83" t="s">
        <v>2877</v>
      </c>
      <c r="D83" t="s">
        <v>2932</v>
      </c>
      <c r="E83" t="s">
        <v>2895</v>
      </c>
      <c r="F83" t="s">
        <v>2910</v>
      </c>
      <c r="G83" t="s">
        <v>2950</v>
      </c>
      <c r="H83" t="s">
        <v>3106</v>
      </c>
      <c r="I83" t="s">
        <v>3122</v>
      </c>
      <c r="J83" t="s">
        <v>2971</v>
      </c>
      <c r="K83" t="s">
        <v>2990</v>
      </c>
      <c r="L83" t="s">
        <v>3007</v>
      </c>
      <c r="M83" t="s">
        <v>3022</v>
      </c>
      <c r="N83" t="s">
        <v>236</v>
      </c>
      <c r="O83" t="s">
        <v>3050</v>
      </c>
      <c r="P83" t="s">
        <v>3066</v>
      </c>
      <c r="Q83" t="s">
        <v>3086</v>
      </c>
    </row>
    <row r="84" spans="1:17" x14ac:dyDescent="0.35">
      <c r="A84" t="s">
        <v>76</v>
      </c>
      <c r="B84" t="s">
        <v>2865</v>
      </c>
      <c r="C84" t="s">
        <v>171</v>
      </c>
      <c r="D84" t="s">
        <v>2933</v>
      </c>
      <c r="E84" t="s">
        <v>171</v>
      </c>
      <c r="F84" t="s">
        <v>171</v>
      </c>
      <c r="G84" t="s">
        <v>2951</v>
      </c>
      <c r="H84" t="s">
        <v>171</v>
      </c>
      <c r="I84" t="s">
        <v>3123</v>
      </c>
      <c r="J84" t="s">
        <v>2972</v>
      </c>
      <c r="K84" t="s">
        <v>2991</v>
      </c>
      <c r="L84" t="s">
        <v>171</v>
      </c>
      <c r="M84" t="s">
        <v>171</v>
      </c>
      <c r="N84" t="s">
        <v>171</v>
      </c>
      <c r="O84" t="s">
        <v>3051</v>
      </c>
      <c r="P84" t="s">
        <v>171</v>
      </c>
      <c r="Q84" t="s">
        <v>171</v>
      </c>
    </row>
    <row r="85" spans="1:17" x14ac:dyDescent="0.35">
      <c r="A85" s="1" t="s">
        <v>77</v>
      </c>
      <c r="B85" t="s">
        <v>2866</v>
      </c>
      <c r="C85" t="s">
        <v>2878</v>
      </c>
      <c r="D85" t="s">
        <v>2934</v>
      </c>
      <c r="E85" t="s">
        <v>2896</v>
      </c>
      <c r="F85" t="s">
        <v>2911</v>
      </c>
      <c r="G85" t="s">
        <v>2952</v>
      </c>
      <c r="H85" t="s">
        <v>3107</v>
      </c>
      <c r="I85" t="s">
        <v>3124</v>
      </c>
      <c r="J85" t="s">
        <v>2973</v>
      </c>
      <c r="K85" t="s">
        <v>2992</v>
      </c>
      <c r="L85" t="s">
        <v>3008</v>
      </c>
      <c r="M85" t="s">
        <v>3023</v>
      </c>
      <c r="N85" t="s">
        <v>171</v>
      </c>
      <c r="O85" t="s">
        <v>3052</v>
      </c>
      <c r="P85" t="s">
        <v>3067</v>
      </c>
      <c r="Q85" t="s">
        <v>3087</v>
      </c>
    </row>
    <row r="86" spans="1:17" x14ac:dyDescent="0.35">
      <c r="A86" t="s">
        <v>78</v>
      </c>
      <c r="B86" t="s">
        <v>2248</v>
      </c>
      <c r="C86" t="s">
        <v>171</v>
      </c>
      <c r="D86" t="s">
        <v>442</v>
      </c>
      <c r="E86" t="s">
        <v>171</v>
      </c>
      <c r="F86" t="s">
        <v>171</v>
      </c>
      <c r="G86" t="s">
        <v>1193</v>
      </c>
      <c r="H86" t="s">
        <v>171</v>
      </c>
      <c r="I86" t="s">
        <v>249</v>
      </c>
      <c r="J86" t="s">
        <v>1373</v>
      </c>
      <c r="K86" t="s">
        <v>616</v>
      </c>
      <c r="L86" t="s">
        <v>171</v>
      </c>
      <c r="M86" t="s">
        <v>171</v>
      </c>
      <c r="N86" t="s">
        <v>171</v>
      </c>
      <c r="O86" t="s">
        <v>340</v>
      </c>
      <c r="P86" t="s">
        <v>171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4" sqref="I14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159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2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B4">
        <v>3013</v>
      </c>
      <c r="C4" s="19">
        <v>920</v>
      </c>
      <c r="D4" s="19">
        <v>244</v>
      </c>
      <c r="E4" s="20">
        <v>212</v>
      </c>
      <c r="F4" s="20">
        <v>188</v>
      </c>
      <c r="G4" s="20">
        <v>97</v>
      </c>
      <c r="H4" s="20">
        <v>439</v>
      </c>
      <c r="I4" s="20">
        <v>26</v>
      </c>
      <c r="J4" s="20">
        <v>139</v>
      </c>
      <c r="K4" s="20">
        <v>217</v>
      </c>
      <c r="L4" s="20">
        <v>144</v>
      </c>
      <c r="M4" s="20">
        <v>339</v>
      </c>
      <c r="N4" s="20">
        <v>14</v>
      </c>
      <c r="O4" s="20">
        <v>182</v>
      </c>
      <c r="P4" s="20">
        <v>86</v>
      </c>
      <c r="Q4" s="20">
        <v>68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>
        <v>1</v>
      </c>
      <c r="E6" s="19">
        <v>2</v>
      </c>
      <c r="F6" s="19">
        <v>2</v>
      </c>
      <c r="G6" s="20"/>
      <c r="H6" s="20"/>
      <c r="I6" s="20">
        <v>1</v>
      </c>
      <c r="J6" s="20"/>
      <c r="K6" s="20"/>
      <c r="L6" s="20"/>
      <c r="M6" s="20">
        <v>2</v>
      </c>
      <c r="N6" s="20"/>
      <c r="O6" s="19">
        <v>2</v>
      </c>
      <c r="P6" s="20"/>
      <c r="Q6" s="19"/>
    </row>
    <row r="7" spans="1:17" x14ac:dyDescent="0.35">
      <c r="A7" s="16" t="s">
        <v>111</v>
      </c>
      <c r="B7" s="20"/>
      <c r="C7" s="19">
        <v>6</v>
      </c>
      <c r="D7" s="19"/>
      <c r="E7" s="20">
        <v>1</v>
      </c>
      <c r="F7" s="20">
        <v>1</v>
      </c>
      <c r="G7" s="20"/>
      <c r="H7" s="20"/>
      <c r="I7" s="20">
        <v>1</v>
      </c>
      <c r="J7" s="20"/>
      <c r="K7" s="20">
        <v>5</v>
      </c>
      <c r="L7" s="19"/>
      <c r="M7" s="20"/>
      <c r="N7" s="20">
        <v>2</v>
      </c>
      <c r="O7" s="20"/>
      <c r="P7" s="20">
        <v>2</v>
      </c>
      <c r="Q7" s="19">
        <v>5</v>
      </c>
    </row>
    <row r="8" spans="1:17" x14ac:dyDescent="0.35">
      <c r="A8" s="32" t="s">
        <v>113</v>
      </c>
      <c r="B8" s="20">
        <v>14814</v>
      </c>
      <c r="C8" s="20">
        <v>4766</v>
      </c>
      <c r="D8" s="20">
        <v>680</v>
      </c>
      <c r="E8" s="20">
        <v>714</v>
      </c>
      <c r="F8" s="20">
        <v>614</v>
      </c>
      <c r="G8" s="20">
        <v>294</v>
      </c>
      <c r="H8" s="20">
        <v>1363</v>
      </c>
      <c r="I8" s="20">
        <v>98</v>
      </c>
      <c r="J8" s="20">
        <v>516</v>
      </c>
      <c r="K8" s="20">
        <v>983</v>
      </c>
      <c r="L8" s="20">
        <v>521</v>
      </c>
      <c r="M8" s="20">
        <v>1152</v>
      </c>
      <c r="N8" s="20">
        <v>29</v>
      </c>
      <c r="O8" s="20">
        <v>658</v>
      </c>
      <c r="P8" s="20">
        <v>331</v>
      </c>
      <c r="Q8" s="20">
        <v>305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1728</v>
      </c>
      <c r="C10" t="s">
        <v>693</v>
      </c>
      <c r="D10" t="s">
        <v>1777</v>
      </c>
      <c r="E10" t="s">
        <v>1217</v>
      </c>
      <c r="F10" t="s">
        <v>720</v>
      </c>
      <c r="G10" t="s">
        <v>286</v>
      </c>
      <c r="H10" t="s">
        <v>987</v>
      </c>
      <c r="I10" t="s">
        <v>278</v>
      </c>
      <c r="J10" t="s">
        <v>2108</v>
      </c>
      <c r="K10" t="s">
        <v>1149</v>
      </c>
      <c r="L10" t="s">
        <v>171</v>
      </c>
      <c r="M10" t="s">
        <v>801</v>
      </c>
      <c r="N10" t="s">
        <v>171</v>
      </c>
      <c r="O10" t="s">
        <v>992</v>
      </c>
      <c r="P10" t="s">
        <v>396</v>
      </c>
      <c r="Q10" t="s">
        <v>550</v>
      </c>
    </row>
    <row r="11" spans="1:17" x14ac:dyDescent="0.35">
      <c r="A11" t="s">
        <v>3</v>
      </c>
      <c r="B11" t="s">
        <v>507</v>
      </c>
      <c r="C11" t="s">
        <v>171</v>
      </c>
      <c r="D11" t="s">
        <v>171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3026</v>
      </c>
      <c r="C12" t="s">
        <v>3408</v>
      </c>
      <c r="D12" t="s">
        <v>184</v>
      </c>
      <c r="E12" t="s">
        <v>171</v>
      </c>
      <c r="F12" t="s">
        <v>438</v>
      </c>
      <c r="G12" t="s">
        <v>171</v>
      </c>
      <c r="H12" t="s">
        <v>211</v>
      </c>
      <c r="I12" t="s">
        <v>171</v>
      </c>
      <c r="J12" t="s">
        <v>171</v>
      </c>
      <c r="K12" t="s">
        <v>242</v>
      </c>
      <c r="L12" t="s">
        <v>171</v>
      </c>
      <c r="M12" t="s">
        <v>171</v>
      </c>
      <c r="N12" t="s">
        <v>171</v>
      </c>
      <c r="O12" t="s">
        <v>407</v>
      </c>
      <c r="P12" t="s">
        <v>182</v>
      </c>
      <c r="Q12" t="s">
        <v>171</v>
      </c>
    </row>
    <row r="13" spans="1:17" x14ac:dyDescent="0.35">
      <c r="A13" t="s">
        <v>5</v>
      </c>
      <c r="B13" t="s">
        <v>3142</v>
      </c>
      <c r="C13" t="s">
        <v>983</v>
      </c>
      <c r="D13" t="s">
        <v>171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 t="s">
        <v>171</v>
      </c>
    </row>
    <row r="14" spans="1:17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1234</v>
      </c>
      <c r="C15" t="s">
        <v>171</v>
      </c>
      <c r="D15" t="s">
        <v>171</v>
      </c>
      <c r="E15" t="s">
        <v>171</v>
      </c>
      <c r="F15" t="s">
        <v>171</v>
      </c>
      <c r="G15" t="s">
        <v>171</v>
      </c>
      <c r="H15" t="s">
        <v>171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171</v>
      </c>
      <c r="C16" t="s">
        <v>293</v>
      </c>
      <c r="D16" t="s">
        <v>171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1345</v>
      </c>
      <c r="C17" t="s">
        <v>3413</v>
      </c>
      <c r="D17" t="s">
        <v>3178</v>
      </c>
      <c r="E17" t="s">
        <v>776</v>
      </c>
      <c r="F17" t="s">
        <v>3213</v>
      </c>
      <c r="G17" t="s">
        <v>1570</v>
      </c>
      <c r="H17" t="s">
        <v>686</v>
      </c>
      <c r="I17" t="s">
        <v>171</v>
      </c>
      <c r="J17" t="s">
        <v>1863</v>
      </c>
      <c r="K17" t="s">
        <v>3275</v>
      </c>
      <c r="L17" t="s">
        <v>984</v>
      </c>
      <c r="M17" t="s">
        <v>3310</v>
      </c>
      <c r="N17" t="s">
        <v>171</v>
      </c>
      <c r="O17" t="s">
        <v>1965</v>
      </c>
      <c r="P17" t="s">
        <v>821</v>
      </c>
      <c r="Q17" t="s">
        <v>651</v>
      </c>
    </row>
    <row r="18" spans="1:17" x14ac:dyDescent="0.35">
      <c r="A18" t="s">
        <v>10</v>
      </c>
      <c r="B18" t="s">
        <v>3143</v>
      </c>
      <c r="C18" t="s">
        <v>975</v>
      </c>
      <c r="D18" t="s">
        <v>171</v>
      </c>
      <c r="E18" t="s">
        <v>171</v>
      </c>
      <c r="F18" t="s">
        <v>171</v>
      </c>
      <c r="G18" t="s">
        <v>438</v>
      </c>
      <c r="H18" t="s">
        <v>171</v>
      </c>
      <c r="I18" t="s">
        <v>219</v>
      </c>
      <c r="J18" t="s">
        <v>171</v>
      </c>
      <c r="K18" t="s">
        <v>171</v>
      </c>
      <c r="L18" t="s">
        <v>171</v>
      </c>
      <c r="M18" t="s">
        <v>407</v>
      </c>
      <c r="N18" t="s">
        <v>171</v>
      </c>
      <c r="O18" t="s">
        <v>172</v>
      </c>
      <c r="P18" t="s">
        <v>172</v>
      </c>
      <c r="Q18" t="s">
        <v>184</v>
      </c>
    </row>
    <row r="19" spans="1:17" x14ac:dyDescent="0.35">
      <c r="A19" t="s">
        <v>11</v>
      </c>
      <c r="B19" t="s">
        <v>438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3144</v>
      </c>
      <c r="C20" t="s">
        <v>246</v>
      </c>
      <c r="D20" t="s">
        <v>171</v>
      </c>
      <c r="E20" t="s">
        <v>171</v>
      </c>
      <c r="F20" t="s">
        <v>171</v>
      </c>
      <c r="G20" t="s">
        <v>171</v>
      </c>
      <c r="H20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171</v>
      </c>
      <c r="Q20" t="s">
        <v>171</v>
      </c>
    </row>
    <row r="21" spans="1:17" x14ac:dyDescent="0.35">
      <c r="A21" t="s">
        <v>13</v>
      </c>
      <c r="B21" t="s">
        <v>604</v>
      </c>
      <c r="C21" t="s">
        <v>660</v>
      </c>
      <c r="D21" t="s">
        <v>171</v>
      </c>
      <c r="E21" t="s">
        <v>171</v>
      </c>
      <c r="F21" t="s">
        <v>171</v>
      </c>
      <c r="G21" t="s">
        <v>171</v>
      </c>
      <c r="H21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2837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2833</v>
      </c>
      <c r="C23" t="s">
        <v>3414</v>
      </c>
      <c r="D23" t="s">
        <v>3179</v>
      </c>
      <c r="E23" t="s">
        <v>663</v>
      </c>
      <c r="F23" t="s">
        <v>722</v>
      </c>
      <c r="G23" t="s">
        <v>3230</v>
      </c>
      <c r="H23" t="s">
        <v>1888</v>
      </c>
      <c r="I23" t="s">
        <v>278</v>
      </c>
      <c r="J23" t="s">
        <v>285</v>
      </c>
      <c r="K23" t="s">
        <v>3276</v>
      </c>
      <c r="L23" t="s">
        <v>246</v>
      </c>
      <c r="M23" t="s">
        <v>3311</v>
      </c>
      <c r="N23" t="s">
        <v>382</v>
      </c>
      <c r="O23" t="s">
        <v>3341</v>
      </c>
      <c r="P23" t="s">
        <v>3359</v>
      </c>
      <c r="Q23" t="s">
        <v>169</v>
      </c>
    </row>
    <row r="24" spans="1:17" x14ac:dyDescent="0.35">
      <c r="A24" t="s">
        <v>16</v>
      </c>
      <c r="B24" t="s">
        <v>509</v>
      </c>
      <c r="C24" t="s">
        <v>835</v>
      </c>
      <c r="D24" t="s">
        <v>349</v>
      </c>
      <c r="E24" t="s">
        <v>2555</v>
      </c>
      <c r="F24" t="s">
        <v>916</v>
      </c>
      <c r="G24" t="s">
        <v>3231</v>
      </c>
      <c r="H24" t="s">
        <v>1911</v>
      </c>
      <c r="I24" t="s">
        <v>278</v>
      </c>
      <c r="J24" t="s">
        <v>536</v>
      </c>
      <c r="K24" t="s">
        <v>3277</v>
      </c>
      <c r="L24" t="s">
        <v>2371</v>
      </c>
      <c r="M24" t="s">
        <v>2250</v>
      </c>
      <c r="N24" t="s">
        <v>407</v>
      </c>
      <c r="O24" t="s">
        <v>382</v>
      </c>
      <c r="P24" t="s">
        <v>1087</v>
      </c>
      <c r="Q24" t="s">
        <v>3378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171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3134</v>
      </c>
      <c r="C29" t="s">
        <v>3409</v>
      </c>
      <c r="D29" t="s">
        <v>171</v>
      </c>
      <c r="E29" t="s">
        <v>171</v>
      </c>
      <c r="F29" t="s">
        <v>171</v>
      </c>
      <c r="G29" t="s">
        <v>171</v>
      </c>
      <c r="H29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241</v>
      </c>
      <c r="C30" t="s">
        <v>171</v>
      </c>
      <c r="D30" t="s">
        <v>171</v>
      </c>
      <c r="E30" t="s">
        <v>171</v>
      </c>
      <c r="F30" t="s">
        <v>3214</v>
      </c>
      <c r="G30" t="s">
        <v>171</v>
      </c>
      <c r="H30" t="s">
        <v>171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2402</v>
      </c>
      <c r="C31" t="s">
        <v>3089</v>
      </c>
      <c r="D31" t="s">
        <v>171</v>
      </c>
      <c r="E31" t="s">
        <v>171</v>
      </c>
      <c r="F31" t="s">
        <v>171</v>
      </c>
      <c r="G31" t="s">
        <v>171</v>
      </c>
      <c r="H31" t="s">
        <v>3090</v>
      </c>
      <c r="I31" t="s">
        <v>171</v>
      </c>
      <c r="J31" t="s">
        <v>171</v>
      </c>
      <c r="K31" t="s">
        <v>171</v>
      </c>
      <c r="L31" t="s">
        <v>171</v>
      </c>
      <c r="M31" t="s">
        <v>171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3145</v>
      </c>
      <c r="C32" t="s">
        <v>1241</v>
      </c>
      <c r="D32" t="s">
        <v>171</v>
      </c>
      <c r="E32" t="s">
        <v>438</v>
      </c>
      <c r="F32" t="s">
        <v>407</v>
      </c>
      <c r="G32" t="s">
        <v>211</v>
      </c>
      <c r="H32" t="s">
        <v>526</v>
      </c>
      <c r="I32" t="s">
        <v>171</v>
      </c>
      <c r="J32" t="s">
        <v>171</v>
      </c>
      <c r="K32" t="s">
        <v>171</v>
      </c>
      <c r="L32" t="s">
        <v>171</v>
      </c>
      <c r="M32" t="s">
        <v>407</v>
      </c>
      <c r="N32" t="s">
        <v>171</v>
      </c>
      <c r="O32" t="s">
        <v>171</v>
      </c>
      <c r="P32" t="s">
        <v>171</v>
      </c>
      <c r="Q32" t="s">
        <v>171</v>
      </c>
    </row>
    <row r="33" spans="1:17" x14ac:dyDescent="0.35">
      <c r="A33" t="s">
        <v>25</v>
      </c>
      <c r="B33" t="s">
        <v>3146</v>
      </c>
      <c r="C33" t="s">
        <v>3410</v>
      </c>
      <c r="D33" t="s">
        <v>171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310</v>
      </c>
      <c r="C34" t="s">
        <v>171</v>
      </c>
      <c r="D34" t="s">
        <v>171</v>
      </c>
      <c r="E34" t="s">
        <v>171</v>
      </c>
      <c r="F34" t="s">
        <v>171</v>
      </c>
      <c r="G34" t="s">
        <v>211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3147</v>
      </c>
      <c r="C36" t="s">
        <v>3415</v>
      </c>
      <c r="D36" t="s">
        <v>3180</v>
      </c>
      <c r="E36" t="s">
        <v>3196</v>
      </c>
      <c r="F36" t="s">
        <v>3215</v>
      </c>
      <c r="G36" t="s">
        <v>3232</v>
      </c>
      <c r="H36" t="s">
        <v>1100</v>
      </c>
      <c r="I36" t="s">
        <v>3249</v>
      </c>
      <c r="J36" t="s">
        <v>3259</v>
      </c>
      <c r="K36" t="s">
        <v>3278</v>
      </c>
      <c r="L36" t="s">
        <v>3295</v>
      </c>
      <c r="M36" t="s">
        <v>3312</v>
      </c>
      <c r="N36" t="s">
        <v>3328</v>
      </c>
      <c r="O36" t="s">
        <v>748</v>
      </c>
      <c r="P36" t="s">
        <v>3360</v>
      </c>
      <c r="Q36" t="s">
        <v>2628</v>
      </c>
    </row>
    <row r="37" spans="1:17" x14ac:dyDescent="0.35">
      <c r="A37" s="1" t="s">
        <v>29</v>
      </c>
      <c r="B37" t="s">
        <v>3148</v>
      </c>
      <c r="C37" t="s">
        <v>3416</v>
      </c>
      <c r="D37" t="s">
        <v>3181</v>
      </c>
      <c r="E37" t="s">
        <v>3197</v>
      </c>
      <c r="F37" t="s">
        <v>3216</v>
      </c>
      <c r="G37" t="s">
        <v>3233</v>
      </c>
      <c r="H37" t="s">
        <v>3393</v>
      </c>
      <c r="I37" t="s">
        <v>3250</v>
      </c>
      <c r="J37" t="s">
        <v>3260</v>
      </c>
      <c r="K37" t="s">
        <v>3279</v>
      </c>
      <c r="L37" t="s">
        <v>3296</v>
      </c>
      <c r="M37" t="s">
        <v>3313</v>
      </c>
      <c r="N37" t="s">
        <v>3329</v>
      </c>
      <c r="O37" t="s">
        <v>3342</v>
      </c>
      <c r="P37" t="s">
        <v>3361</v>
      </c>
      <c r="Q37" t="s">
        <v>3379</v>
      </c>
    </row>
    <row r="38" spans="1:17" x14ac:dyDescent="0.35">
      <c r="A38" t="s">
        <v>30</v>
      </c>
      <c r="B38" t="s">
        <v>3149</v>
      </c>
      <c r="C38" t="s">
        <v>3417</v>
      </c>
      <c r="D38" t="s">
        <v>246</v>
      </c>
      <c r="E38" t="s">
        <v>3198</v>
      </c>
      <c r="F38" t="s">
        <v>3217</v>
      </c>
      <c r="G38" t="s">
        <v>3234</v>
      </c>
      <c r="H38" t="s">
        <v>2975</v>
      </c>
      <c r="I38" t="s">
        <v>1294</v>
      </c>
      <c r="J38" t="s">
        <v>3261</v>
      </c>
      <c r="K38" t="s">
        <v>610</v>
      </c>
      <c r="L38" t="s">
        <v>3297</v>
      </c>
      <c r="M38" t="s">
        <v>3314</v>
      </c>
      <c r="N38" t="s">
        <v>676</v>
      </c>
      <c r="O38" t="s">
        <v>603</v>
      </c>
      <c r="P38" t="s">
        <v>3362</v>
      </c>
      <c r="Q38" t="s">
        <v>699</v>
      </c>
    </row>
    <row r="39" spans="1:17" x14ac:dyDescent="0.35">
      <c r="A39" t="s">
        <v>31</v>
      </c>
      <c r="B39" t="s">
        <v>3150</v>
      </c>
      <c r="C39" t="s">
        <v>3418</v>
      </c>
      <c r="D39" t="s">
        <v>3182</v>
      </c>
      <c r="E39" t="s">
        <v>293</v>
      </c>
      <c r="F39" t="s">
        <v>1441</v>
      </c>
      <c r="G39" t="s">
        <v>382</v>
      </c>
      <c r="H39" t="s">
        <v>984</v>
      </c>
      <c r="I39" t="s">
        <v>211</v>
      </c>
      <c r="J39" t="s">
        <v>805</v>
      </c>
      <c r="K39" t="s">
        <v>1379</v>
      </c>
      <c r="L39" t="s">
        <v>171</v>
      </c>
      <c r="M39" t="s">
        <v>1164</v>
      </c>
      <c r="N39" t="s">
        <v>171</v>
      </c>
      <c r="O39" t="s">
        <v>3343</v>
      </c>
      <c r="P39" t="s">
        <v>382</v>
      </c>
      <c r="Q39" t="s">
        <v>676</v>
      </c>
    </row>
    <row r="40" spans="1:17" x14ac:dyDescent="0.35">
      <c r="A40" s="1" t="s">
        <v>32</v>
      </c>
      <c r="B40" t="s">
        <v>3151</v>
      </c>
      <c r="C40" t="s">
        <v>3419</v>
      </c>
      <c r="D40" t="s">
        <v>3183</v>
      </c>
      <c r="E40" t="s">
        <v>3199</v>
      </c>
      <c r="F40" t="s">
        <v>3218</v>
      </c>
      <c r="G40" t="s">
        <v>3235</v>
      </c>
      <c r="H40" t="s">
        <v>3394</v>
      </c>
      <c r="I40" t="s">
        <v>3251</v>
      </c>
      <c r="J40" t="s">
        <v>3262</v>
      </c>
      <c r="K40" t="s">
        <v>3280</v>
      </c>
      <c r="L40" t="s">
        <v>3298</v>
      </c>
      <c r="M40" t="s">
        <v>3315</v>
      </c>
      <c r="N40" t="s">
        <v>3330</v>
      </c>
      <c r="O40" t="s">
        <v>3344</v>
      </c>
      <c r="P40" t="s">
        <v>3363</v>
      </c>
      <c r="Q40" t="s">
        <v>3380</v>
      </c>
    </row>
    <row r="41" spans="1:17" x14ac:dyDescent="0.35">
      <c r="A41" s="1" t="s">
        <v>33</v>
      </c>
      <c r="B41" t="s">
        <v>230</v>
      </c>
      <c r="C41" t="s">
        <v>1510</v>
      </c>
      <c r="D41" t="s">
        <v>237</v>
      </c>
      <c r="E41" t="s">
        <v>364</v>
      </c>
      <c r="F41" t="s">
        <v>364</v>
      </c>
      <c r="G41" t="s">
        <v>237</v>
      </c>
      <c r="H41" t="s">
        <v>364</v>
      </c>
      <c r="I41" t="s">
        <v>484</v>
      </c>
      <c r="J41" t="s">
        <v>364</v>
      </c>
      <c r="K41" t="s">
        <v>364</v>
      </c>
      <c r="L41" t="s">
        <v>237</v>
      </c>
      <c r="M41" t="s">
        <v>237</v>
      </c>
      <c r="N41" t="s">
        <v>171</v>
      </c>
      <c r="O41" t="s">
        <v>237</v>
      </c>
      <c r="P41" t="s">
        <v>358</v>
      </c>
      <c r="Q41" t="s">
        <v>484</v>
      </c>
    </row>
    <row r="42" spans="1:17" x14ac:dyDescent="0.35">
      <c r="A42" s="1" t="s">
        <v>34</v>
      </c>
      <c r="B42" t="s">
        <v>496</v>
      </c>
      <c r="C42" t="s">
        <v>1039</v>
      </c>
      <c r="D42" t="s">
        <v>495</v>
      </c>
      <c r="E42" t="s">
        <v>820</v>
      </c>
      <c r="F42" t="s">
        <v>684</v>
      </c>
      <c r="G42" t="s">
        <v>720</v>
      </c>
      <c r="H42" t="s">
        <v>802</v>
      </c>
      <c r="I42" t="s">
        <v>820</v>
      </c>
      <c r="J42" t="s">
        <v>1315</v>
      </c>
      <c r="K42" t="s">
        <v>339</v>
      </c>
      <c r="L42" t="s">
        <v>462</v>
      </c>
      <c r="M42" t="s">
        <v>339</v>
      </c>
      <c r="N42" t="s">
        <v>1702</v>
      </c>
      <c r="O42" t="s">
        <v>932</v>
      </c>
      <c r="P42" t="s">
        <v>385</v>
      </c>
      <c r="Q42" t="s">
        <v>1316</v>
      </c>
    </row>
    <row r="43" spans="1:17" x14ac:dyDescent="0.35">
      <c r="A43" t="s">
        <v>35</v>
      </c>
      <c r="B43" t="s">
        <v>1394</v>
      </c>
      <c r="C43" t="s">
        <v>1394</v>
      </c>
      <c r="D43" t="s">
        <v>1133</v>
      </c>
      <c r="E43" t="s">
        <v>249</v>
      </c>
      <c r="F43" t="s">
        <v>282</v>
      </c>
      <c r="G43" t="s">
        <v>340</v>
      </c>
      <c r="H43" t="s">
        <v>1316</v>
      </c>
      <c r="I43" t="s">
        <v>340</v>
      </c>
      <c r="J43" t="s">
        <v>801</v>
      </c>
      <c r="K43" t="s">
        <v>1388</v>
      </c>
      <c r="L43" t="s">
        <v>1154</v>
      </c>
      <c r="M43" t="s">
        <v>191</v>
      </c>
      <c r="N43" t="s">
        <v>340</v>
      </c>
      <c r="O43" t="s">
        <v>231</v>
      </c>
      <c r="P43" t="s">
        <v>340</v>
      </c>
      <c r="Q43" t="s">
        <v>340</v>
      </c>
    </row>
    <row r="44" spans="1:17" x14ac:dyDescent="0.35">
      <c r="A44" t="s">
        <v>36</v>
      </c>
      <c r="B44" t="s">
        <v>3152</v>
      </c>
      <c r="C44" t="s">
        <v>1572</v>
      </c>
      <c r="D44" t="s">
        <v>821</v>
      </c>
      <c r="E44" t="s">
        <v>597</v>
      </c>
      <c r="F44" t="s">
        <v>1534</v>
      </c>
      <c r="G44" t="s">
        <v>788</v>
      </c>
      <c r="H44" t="s">
        <v>2570</v>
      </c>
      <c r="I44" t="s">
        <v>375</v>
      </c>
      <c r="J44" t="s">
        <v>526</v>
      </c>
      <c r="K44" t="s">
        <v>2761</v>
      </c>
      <c r="L44" t="s">
        <v>470</v>
      </c>
      <c r="M44" t="s">
        <v>205</v>
      </c>
      <c r="N44" t="s">
        <v>932</v>
      </c>
      <c r="O44" t="s">
        <v>851</v>
      </c>
      <c r="P44" t="s">
        <v>454</v>
      </c>
      <c r="Q44" t="s">
        <v>1337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3153</v>
      </c>
      <c r="C46" t="s">
        <v>3420</v>
      </c>
      <c r="D46" t="s">
        <v>3184</v>
      </c>
      <c r="E46" t="s">
        <v>3200</v>
      </c>
      <c r="F46" t="s">
        <v>3219</v>
      </c>
      <c r="G46" t="s">
        <v>3236</v>
      </c>
      <c r="H46" t="s">
        <v>3395</v>
      </c>
      <c r="I46" t="s">
        <v>3252</v>
      </c>
      <c r="J46" t="s">
        <v>666</v>
      </c>
      <c r="K46" t="s">
        <v>3281</v>
      </c>
      <c r="L46" t="s">
        <v>3299</v>
      </c>
      <c r="M46" t="s">
        <v>3316</v>
      </c>
      <c r="N46" t="s">
        <v>3331</v>
      </c>
      <c r="O46" t="s">
        <v>3345</v>
      </c>
      <c r="P46" t="s">
        <v>3364</v>
      </c>
      <c r="Q46" t="s">
        <v>3381</v>
      </c>
    </row>
    <row r="47" spans="1:17" x14ac:dyDescent="0.35">
      <c r="A47" s="1" t="s">
        <v>39</v>
      </c>
      <c r="B47" t="s">
        <v>2363</v>
      </c>
      <c r="C47" t="s">
        <v>615</v>
      </c>
      <c r="D47" t="s">
        <v>1294</v>
      </c>
      <c r="E47" t="s">
        <v>528</v>
      </c>
      <c r="F47" t="s">
        <v>1635</v>
      </c>
      <c r="G47" t="s">
        <v>893</v>
      </c>
      <c r="H47" t="s">
        <v>3396</v>
      </c>
      <c r="I47" t="s">
        <v>3253</v>
      </c>
      <c r="J47" t="s">
        <v>735</v>
      </c>
      <c r="K47" t="s">
        <v>3282</v>
      </c>
      <c r="L47" t="s">
        <v>370</v>
      </c>
      <c r="M47" t="s">
        <v>2084</v>
      </c>
      <c r="N47" t="s">
        <v>2151</v>
      </c>
      <c r="O47" t="s">
        <v>999</v>
      </c>
      <c r="P47" t="s">
        <v>3365</v>
      </c>
      <c r="Q47" t="s">
        <v>1060</v>
      </c>
    </row>
    <row r="48" spans="1:17" x14ac:dyDescent="0.35">
      <c r="A48" t="s">
        <v>40</v>
      </c>
      <c r="B48" t="s">
        <v>683</v>
      </c>
      <c r="C48" t="s">
        <v>194</v>
      </c>
      <c r="D48" t="s">
        <v>1988</v>
      </c>
      <c r="E48" t="s">
        <v>683</v>
      </c>
      <c r="F48" t="s">
        <v>253</v>
      </c>
      <c r="G48" t="s">
        <v>366</v>
      </c>
      <c r="H48" t="s">
        <v>1195</v>
      </c>
      <c r="I48" t="s">
        <v>2449</v>
      </c>
      <c r="J48" t="s">
        <v>194</v>
      </c>
      <c r="K48" t="s">
        <v>1652</v>
      </c>
      <c r="L48" t="s">
        <v>388</v>
      </c>
      <c r="M48" t="s">
        <v>286</v>
      </c>
      <c r="N48" t="s">
        <v>1661</v>
      </c>
      <c r="O48" t="s">
        <v>529</v>
      </c>
      <c r="P48" t="s">
        <v>901</v>
      </c>
      <c r="Q48" t="s">
        <v>2549</v>
      </c>
    </row>
    <row r="49" spans="1:17" x14ac:dyDescent="0.35">
      <c r="A49" t="s">
        <v>41</v>
      </c>
      <c r="B49" t="s">
        <v>3154</v>
      </c>
      <c r="C49" t="s">
        <v>3421</v>
      </c>
      <c r="D49" t="s">
        <v>3185</v>
      </c>
      <c r="E49" t="s">
        <v>3201</v>
      </c>
      <c r="F49" t="s">
        <v>3220</v>
      </c>
      <c r="G49" t="s">
        <v>3237</v>
      </c>
      <c r="H49" t="s">
        <v>3397</v>
      </c>
      <c r="I49" t="s">
        <v>980</v>
      </c>
      <c r="J49" t="s">
        <v>3263</v>
      </c>
      <c r="K49" t="s">
        <v>3283</v>
      </c>
      <c r="L49" t="s">
        <v>1196</v>
      </c>
      <c r="M49" t="s">
        <v>3317</v>
      </c>
      <c r="N49" t="s">
        <v>3332</v>
      </c>
      <c r="O49" t="s">
        <v>3346</v>
      </c>
      <c r="P49" t="s">
        <v>3366</v>
      </c>
      <c r="Q49" t="s">
        <v>3382</v>
      </c>
    </row>
    <row r="50" spans="1:17" x14ac:dyDescent="0.35">
      <c r="A50" t="s">
        <v>42</v>
      </c>
      <c r="B50" t="s">
        <v>3155</v>
      </c>
      <c r="C50" t="s">
        <v>3422</v>
      </c>
      <c r="D50" t="s">
        <v>1030</v>
      </c>
      <c r="E50" t="s">
        <v>171</v>
      </c>
      <c r="F50" t="s">
        <v>171</v>
      </c>
      <c r="G50" t="s">
        <v>3009</v>
      </c>
      <c r="H50" t="s">
        <v>272</v>
      </c>
      <c r="I50" t="s">
        <v>171</v>
      </c>
      <c r="J50" t="s">
        <v>171</v>
      </c>
      <c r="K50" t="s">
        <v>171</v>
      </c>
      <c r="L50" t="s">
        <v>171</v>
      </c>
      <c r="M50" t="s">
        <v>3318</v>
      </c>
      <c r="N50" t="s">
        <v>171</v>
      </c>
      <c r="O50" t="s">
        <v>171</v>
      </c>
      <c r="P50" t="s">
        <v>171</v>
      </c>
      <c r="Q50" t="s">
        <v>171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3156</v>
      </c>
      <c r="C52" t="s">
        <v>3423</v>
      </c>
      <c r="D52" t="s">
        <v>3186</v>
      </c>
      <c r="E52" t="s">
        <v>3202</v>
      </c>
      <c r="F52" t="s">
        <v>3221</v>
      </c>
      <c r="G52" t="s">
        <v>3238</v>
      </c>
      <c r="H52" t="s">
        <v>3398</v>
      </c>
      <c r="I52" t="s">
        <v>1673</v>
      </c>
      <c r="J52" t="s">
        <v>3264</v>
      </c>
      <c r="K52" t="s">
        <v>3284</v>
      </c>
      <c r="L52" t="s">
        <v>3300</v>
      </c>
      <c r="M52" t="s">
        <v>3319</v>
      </c>
      <c r="N52" t="s">
        <v>3333</v>
      </c>
      <c r="O52" t="s">
        <v>3347</v>
      </c>
      <c r="P52" t="s">
        <v>3367</v>
      </c>
      <c r="Q52" t="s">
        <v>3383</v>
      </c>
    </row>
    <row r="53" spans="1:17" x14ac:dyDescent="0.35">
      <c r="A53" t="s">
        <v>45</v>
      </c>
      <c r="B53" t="s">
        <v>3157</v>
      </c>
      <c r="C53" t="s">
        <v>3424</v>
      </c>
      <c r="D53" t="s">
        <v>3187</v>
      </c>
      <c r="E53" t="s">
        <v>3203</v>
      </c>
      <c r="F53" t="s">
        <v>1901</v>
      </c>
      <c r="G53" t="s">
        <v>3239</v>
      </c>
      <c r="H53" t="s">
        <v>3399</v>
      </c>
      <c r="I53" t="s">
        <v>3254</v>
      </c>
      <c r="J53" t="s">
        <v>3265</v>
      </c>
      <c r="K53" t="s">
        <v>2190</v>
      </c>
      <c r="L53" t="s">
        <v>3301</v>
      </c>
      <c r="M53" t="s">
        <v>3320</v>
      </c>
      <c r="N53" t="s">
        <v>3334</v>
      </c>
      <c r="O53" t="s">
        <v>3348</v>
      </c>
      <c r="P53" t="s">
        <v>3368</v>
      </c>
      <c r="Q53" t="s">
        <v>3384</v>
      </c>
    </row>
    <row r="54" spans="1:17" x14ac:dyDescent="0.35">
      <c r="A54" t="s">
        <v>46</v>
      </c>
      <c r="B54" t="s">
        <v>3158</v>
      </c>
      <c r="C54" t="s">
        <v>3425</v>
      </c>
      <c r="D54" t="s">
        <v>3188</v>
      </c>
      <c r="E54" t="s">
        <v>3204</v>
      </c>
      <c r="F54" t="s">
        <v>3222</v>
      </c>
      <c r="G54" t="s">
        <v>3240</v>
      </c>
      <c r="H54" t="s">
        <v>3400</v>
      </c>
      <c r="I54" t="s">
        <v>3255</v>
      </c>
      <c r="J54" t="s">
        <v>3260</v>
      </c>
      <c r="K54" t="s">
        <v>3285</v>
      </c>
      <c r="L54" t="s">
        <v>3302</v>
      </c>
      <c r="M54" t="s">
        <v>1615</v>
      </c>
      <c r="N54" t="s">
        <v>409</v>
      </c>
      <c r="O54" t="s">
        <v>2743</v>
      </c>
      <c r="P54" t="s">
        <v>3369</v>
      </c>
      <c r="Q54" t="s">
        <v>3385</v>
      </c>
    </row>
    <row r="55" spans="1:17" x14ac:dyDescent="0.35">
      <c r="A55" t="s">
        <v>47</v>
      </c>
      <c r="B55" t="s">
        <v>3159</v>
      </c>
      <c r="C55" t="s">
        <v>3426</v>
      </c>
      <c r="D55" t="s">
        <v>2118</v>
      </c>
      <c r="E55" t="s">
        <v>3205</v>
      </c>
      <c r="F55" t="s">
        <v>3223</v>
      </c>
      <c r="G55" t="s">
        <v>3241</v>
      </c>
      <c r="H55" t="s">
        <v>3401</v>
      </c>
      <c r="I55" t="s">
        <v>236</v>
      </c>
      <c r="J55" t="s">
        <v>3266</v>
      </c>
      <c r="K55" t="s">
        <v>3286</v>
      </c>
      <c r="L55" t="s">
        <v>2420</v>
      </c>
      <c r="M55" t="s">
        <v>3321</v>
      </c>
      <c r="N55" t="s">
        <v>236</v>
      </c>
      <c r="O55" t="s">
        <v>3349</v>
      </c>
      <c r="P55" t="s">
        <v>3370</v>
      </c>
      <c r="Q55" t="s">
        <v>3386</v>
      </c>
    </row>
    <row r="56" spans="1:17" x14ac:dyDescent="0.35">
      <c r="A56" s="2" t="s">
        <v>48</v>
      </c>
      <c r="B56" t="s">
        <v>3147</v>
      </c>
      <c r="C56" t="s">
        <v>3415</v>
      </c>
      <c r="D56" t="s">
        <v>3180</v>
      </c>
      <c r="E56" t="s">
        <v>3196</v>
      </c>
      <c r="F56" t="s">
        <v>3215</v>
      </c>
      <c r="G56" t="s">
        <v>3232</v>
      </c>
      <c r="H56" t="s">
        <v>1100</v>
      </c>
      <c r="I56" t="s">
        <v>3249</v>
      </c>
      <c r="J56" t="s">
        <v>3259</v>
      </c>
      <c r="K56" t="s">
        <v>3278</v>
      </c>
      <c r="L56" t="s">
        <v>3295</v>
      </c>
      <c r="M56" t="s">
        <v>3312</v>
      </c>
      <c r="N56" t="s">
        <v>3328</v>
      </c>
      <c r="O56" t="s">
        <v>748</v>
      </c>
      <c r="P56" t="s">
        <v>3360</v>
      </c>
      <c r="Q56" t="s">
        <v>2628</v>
      </c>
    </row>
    <row r="57" spans="1:17" x14ac:dyDescent="0.35">
      <c r="A57" t="s">
        <v>49</v>
      </c>
      <c r="B57" t="s">
        <v>2194</v>
      </c>
      <c r="C57" t="s">
        <v>3427</v>
      </c>
      <c r="D57" t="s">
        <v>597</v>
      </c>
      <c r="E57" t="s">
        <v>3175</v>
      </c>
      <c r="F57" t="s">
        <v>1776</v>
      </c>
      <c r="G57" t="s">
        <v>463</v>
      </c>
      <c r="H57" t="s">
        <v>588</v>
      </c>
      <c r="I57" t="s">
        <v>622</v>
      </c>
      <c r="J57" t="s">
        <v>2605</v>
      </c>
      <c r="K57" t="s">
        <v>1843</v>
      </c>
      <c r="L57" t="s">
        <v>3303</v>
      </c>
      <c r="M57" t="s">
        <v>891</v>
      </c>
      <c r="N57" t="s">
        <v>421</v>
      </c>
      <c r="O57" t="s">
        <v>992</v>
      </c>
      <c r="P57" t="s">
        <v>1026</v>
      </c>
      <c r="Q57" t="s">
        <v>477</v>
      </c>
    </row>
    <row r="58" spans="1:17" x14ac:dyDescent="0.35">
      <c r="A58" t="s">
        <v>50</v>
      </c>
      <c r="B58" t="s">
        <v>1553</v>
      </c>
      <c r="C58" t="s">
        <v>3428</v>
      </c>
      <c r="D58" t="s">
        <v>1855</v>
      </c>
      <c r="E58" t="s">
        <v>1456</v>
      </c>
      <c r="F58" t="s">
        <v>421</v>
      </c>
      <c r="G58" t="s">
        <v>3242</v>
      </c>
      <c r="H58" t="s">
        <v>712</v>
      </c>
      <c r="I58" t="s">
        <v>421</v>
      </c>
      <c r="J58" t="s">
        <v>1910</v>
      </c>
      <c r="K58" t="s">
        <v>1346</v>
      </c>
      <c r="L58" t="s">
        <v>649</v>
      </c>
      <c r="M58" t="s">
        <v>1977</v>
      </c>
      <c r="N58" t="s">
        <v>340</v>
      </c>
      <c r="O58" t="s">
        <v>396</v>
      </c>
      <c r="P58" t="s">
        <v>3371</v>
      </c>
      <c r="Q58" t="s">
        <v>649</v>
      </c>
    </row>
    <row r="59" spans="1:17" x14ac:dyDescent="0.35">
      <c r="A59" t="s">
        <v>51</v>
      </c>
      <c r="B59" t="s">
        <v>2159</v>
      </c>
      <c r="C59" t="s">
        <v>3429</v>
      </c>
      <c r="D59" t="s">
        <v>1201</v>
      </c>
      <c r="E59" t="s">
        <v>601</v>
      </c>
      <c r="F59" t="s">
        <v>478</v>
      </c>
      <c r="G59" t="s">
        <v>509</v>
      </c>
      <c r="H59" t="s">
        <v>1028</v>
      </c>
      <c r="I59" t="s">
        <v>597</v>
      </c>
      <c r="J59" t="s">
        <v>832</v>
      </c>
      <c r="K59" t="s">
        <v>455</v>
      </c>
      <c r="L59" t="s">
        <v>561</v>
      </c>
      <c r="M59" t="s">
        <v>353</v>
      </c>
      <c r="N59" t="s">
        <v>1593</v>
      </c>
      <c r="O59" t="s">
        <v>984</v>
      </c>
      <c r="P59" t="s">
        <v>296</v>
      </c>
      <c r="Q59" t="s">
        <v>259</v>
      </c>
    </row>
    <row r="60" spans="1:17" x14ac:dyDescent="0.35">
      <c r="A60" t="s">
        <v>52</v>
      </c>
      <c r="B60" t="s">
        <v>1606</v>
      </c>
      <c r="C60" t="s">
        <v>1245</v>
      </c>
      <c r="D60" t="s">
        <v>1910</v>
      </c>
      <c r="E60" t="s">
        <v>3206</v>
      </c>
      <c r="F60" t="s">
        <v>1668</v>
      </c>
      <c r="G60" t="s">
        <v>649</v>
      </c>
      <c r="H60" t="s">
        <v>1045</v>
      </c>
      <c r="I60" t="s">
        <v>171</v>
      </c>
      <c r="J60" t="s">
        <v>648</v>
      </c>
      <c r="K60" t="s">
        <v>2588</v>
      </c>
      <c r="L60" t="s">
        <v>508</v>
      </c>
      <c r="M60" t="s">
        <v>2588</v>
      </c>
      <c r="N60" t="s">
        <v>171</v>
      </c>
      <c r="O60" t="s">
        <v>305</v>
      </c>
      <c r="P60" t="s">
        <v>1277</v>
      </c>
      <c r="Q60" t="s">
        <v>649</v>
      </c>
    </row>
    <row r="61" spans="1:17" x14ac:dyDescent="0.35">
      <c r="A61" s="1" t="s">
        <v>53</v>
      </c>
      <c r="B61" t="s">
        <v>615</v>
      </c>
      <c r="C61" t="s">
        <v>1096</v>
      </c>
      <c r="D61" t="s">
        <v>1345</v>
      </c>
      <c r="E61" t="s">
        <v>744</v>
      </c>
      <c r="F61" t="s">
        <v>1978</v>
      </c>
      <c r="G61" t="s">
        <v>1216</v>
      </c>
      <c r="H61" t="s">
        <v>712</v>
      </c>
      <c r="I61" t="s">
        <v>1776</v>
      </c>
      <c r="J61" t="s">
        <v>296</v>
      </c>
      <c r="K61" t="s">
        <v>2788</v>
      </c>
      <c r="L61" t="s">
        <v>423</v>
      </c>
      <c r="M61" t="s">
        <v>478</v>
      </c>
      <c r="N61" t="s">
        <v>3335</v>
      </c>
      <c r="O61" t="s">
        <v>423</v>
      </c>
      <c r="P61" t="s">
        <v>278</v>
      </c>
      <c r="Q61" t="s">
        <v>2872</v>
      </c>
    </row>
    <row r="62" spans="1:17" x14ac:dyDescent="0.35">
      <c r="A62" t="s">
        <v>54</v>
      </c>
      <c r="B62" t="s">
        <v>3160</v>
      </c>
      <c r="C62" t="s">
        <v>3430</v>
      </c>
      <c r="D62" t="s">
        <v>3189</v>
      </c>
      <c r="E62" t="s">
        <v>3207</v>
      </c>
      <c r="F62" t="s">
        <v>3224</v>
      </c>
      <c r="G62" t="s">
        <v>3243</v>
      </c>
      <c r="H62" t="s">
        <v>3402</v>
      </c>
      <c r="I62" t="s">
        <v>3256</v>
      </c>
      <c r="J62" t="s">
        <v>3267</v>
      </c>
      <c r="K62" t="s">
        <v>3287</v>
      </c>
      <c r="L62" t="s">
        <v>3304</v>
      </c>
      <c r="M62" t="s">
        <v>3322</v>
      </c>
      <c r="N62" t="s">
        <v>3336</v>
      </c>
      <c r="O62" t="s">
        <v>3350</v>
      </c>
      <c r="P62" t="s">
        <v>3372</v>
      </c>
      <c r="Q62" t="s">
        <v>3387</v>
      </c>
    </row>
    <row r="63" spans="1:17" x14ac:dyDescent="0.35">
      <c r="A63" t="s">
        <v>55</v>
      </c>
      <c r="B63" t="s">
        <v>3161</v>
      </c>
      <c r="C63" t="s">
        <v>3431</v>
      </c>
      <c r="D63" t="s">
        <v>3190</v>
      </c>
      <c r="E63" t="s">
        <v>3208</v>
      </c>
      <c r="F63" t="s">
        <v>3225</v>
      </c>
      <c r="G63" t="s">
        <v>3244</v>
      </c>
      <c r="H63" t="s">
        <v>3403</v>
      </c>
      <c r="I63" t="s">
        <v>3257</v>
      </c>
      <c r="J63" t="s">
        <v>3268</v>
      </c>
      <c r="K63" t="s">
        <v>3288</v>
      </c>
      <c r="L63" t="s">
        <v>3305</v>
      </c>
      <c r="M63" t="s">
        <v>3323</v>
      </c>
      <c r="N63" t="s">
        <v>3337</v>
      </c>
      <c r="O63" t="s">
        <v>3351</v>
      </c>
      <c r="P63" t="s">
        <v>3373</v>
      </c>
      <c r="Q63" t="s">
        <v>3388</v>
      </c>
    </row>
    <row r="64" spans="1:17" x14ac:dyDescent="0.35">
      <c r="A64" t="s">
        <v>56</v>
      </c>
      <c r="B64" t="s">
        <v>3162</v>
      </c>
      <c r="C64" t="s">
        <v>3432</v>
      </c>
      <c r="D64" t="s">
        <v>3191</v>
      </c>
      <c r="E64" t="s">
        <v>3209</v>
      </c>
      <c r="F64" t="s">
        <v>3226</v>
      </c>
      <c r="G64" t="s">
        <v>3245</v>
      </c>
      <c r="H64" t="s">
        <v>3404</v>
      </c>
      <c r="I64" t="s">
        <v>3258</v>
      </c>
      <c r="J64" t="s">
        <v>3269</v>
      </c>
      <c r="K64" t="s">
        <v>3289</v>
      </c>
      <c r="L64" t="s">
        <v>3306</v>
      </c>
      <c r="M64" t="s">
        <v>3324</v>
      </c>
      <c r="N64" t="s">
        <v>3338</v>
      </c>
      <c r="O64" t="s">
        <v>3352</v>
      </c>
      <c r="P64" t="s">
        <v>3374</v>
      </c>
      <c r="Q64" t="s">
        <v>3389</v>
      </c>
    </row>
    <row r="65" spans="1:17" x14ac:dyDescent="0.35">
      <c r="A65" t="s">
        <v>57</v>
      </c>
      <c r="B65" t="s">
        <v>3163</v>
      </c>
      <c r="C65" t="s">
        <v>3433</v>
      </c>
      <c r="D65" t="s">
        <v>3192</v>
      </c>
      <c r="E65" t="s">
        <v>3210</v>
      </c>
      <c r="F65" t="s">
        <v>3227</v>
      </c>
      <c r="G65" t="s">
        <v>3246</v>
      </c>
      <c r="H65" t="s">
        <v>3405</v>
      </c>
      <c r="I65" t="s">
        <v>171</v>
      </c>
      <c r="J65" t="s">
        <v>3270</v>
      </c>
      <c r="K65" t="s">
        <v>3290</v>
      </c>
      <c r="L65" t="s">
        <v>3307</v>
      </c>
      <c r="M65" t="s">
        <v>3325</v>
      </c>
      <c r="N65" t="s">
        <v>171</v>
      </c>
      <c r="O65" t="s">
        <v>3353</v>
      </c>
      <c r="P65" t="s">
        <v>3375</v>
      </c>
      <c r="Q65" t="s">
        <v>3390</v>
      </c>
    </row>
    <row r="66" spans="1:17" x14ac:dyDescent="0.35">
      <c r="A66" t="s">
        <v>58</v>
      </c>
      <c r="B66" t="s">
        <v>3151</v>
      </c>
      <c r="C66" t="s">
        <v>3419</v>
      </c>
      <c r="D66" t="s">
        <v>3183</v>
      </c>
      <c r="E66" t="s">
        <v>3199</v>
      </c>
      <c r="F66" t="s">
        <v>3218</v>
      </c>
      <c r="G66" t="s">
        <v>3235</v>
      </c>
      <c r="H66" t="s">
        <v>3394</v>
      </c>
      <c r="I66" t="s">
        <v>3251</v>
      </c>
      <c r="J66" t="s">
        <v>3262</v>
      </c>
      <c r="K66" t="s">
        <v>3280</v>
      </c>
      <c r="L66" t="s">
        <v>3298</v>
      </c>
      <c r="M66" t="s">
        <v>3315</v>
      </c>
      <c r="N66" t="s">
        <v>3330</v>
      </c>
      <c r="O66" t="s">
        <v>3344</v>
      </c>
      <c r="P66" t="s">
        <v>3363</v>
      </c>
      <c r="Q66" t="s">
        <v>3380</v>
      </c>
    </row>
    <row r="67" spans="1:17" x14ac:dyDescent="0.35">
      <c r="A67" t="s">
        <v>59</v>
      </c>
      <c r="B67" t="s">
        <v>672</v>
      </c>
      <c r="C67" t="s">
        <v>171</v>
      </c>
      <c r="D67" t="s">
        <v>171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2876</v>
      </c>
      <c r="C68" t="s">
        <v>3176</v>
      </c>
      <c r="D68" t="s">
        <v>171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3164</v>
      </c>
      <c r="C69" t="s">
        <v>211</v>
      </c>
      <c r="D69" t="s">
        <v>171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3165</v>
      </c>
      <c r="C70" t="s">
        <v>3177</v>
      </c>
      <c r="D70" t="s">
        <v>171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3166</v>
      </c>
      <c r="C71" t="s">
        <v>3174</v>
      </c>
      <c r="D71" t="s">
        <v>171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1467</v>
      </c>
      <c r="C72" t="s">
        <v>171</v>
      </c>
      <c r="D72" t="s">
        <v>171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497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3167</v>
      </c>
      <c r="C74" t="s">
        <v>171</v>
      </c>
      <c r="D74" t="s">
        <v>171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651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171</v>
      </c>
      <c r="D76" t="s">
        <v>171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1373</v>
      </c>
      <c r="C78" t="s">
        <v>190</v>
      </c>
      <c r="D78" t="s">
        <v>364</v>
      </c>
      <c r="E78" t="s">
        <v>171</v>
      </c>
      <c r="F78" t="s">
        <v>171</v>
      </c>
      <c r="G78" t="s">
        <v>171</v>
      </c>
      <c r="H78" t="s">
        <v>171</v>
      </c>
      <c r="I78" t="s">
        <v>171</v>
      </c>
      <c r="J78" t="s">
        <v>280</v>
      </c>
      <c r="K78" t="s">
        <v>237</v>
      </c>
      <c r="L78" t="s">
        <v>171</v>
      </c>
      <c r="M78" t="s">
        <v>171</v>
      </c>
      <c r="N78" t="s">
        <v>171</v>
      </c>
      <c r="O78" t="s">
        <v>484</v>
      </c>
      <c r="P78" t="s">
        <v>171</v>
      </c>
      <c r="Q78" t="s">
        <v>171</v>
      </c>
    </row>
    <row r="79" spans="1:17" x14ac:dyDescent="0.35">
      <c r="A79" s="1" t="s">
        <v>71</v>
      </c>
      <c r="B79" t="s">
        <v>3168</v>
      </c>
      <c r="C79" t="s">
        <v>3434</v>
      </c>
      <c r="D79" t="s">
        <v>3193</v>
      </c>
      <c r="E79" t="s">
        <v>236</v>
      </c>
      <c r="F79" t="s">
        <v>236</v>
      </c>
      <c r="G79" t="s">
        <v>236</v>
      </c>
      <c r="H79" t="s">
        <v>236</v>
      </c>
      <c r="I79" t="s">
        <v>236</v>
      </c>
      <c r="J79" t="s">
        <v>3271</v>
      </c>
      <c r="K79" t="s">
        <v>3291</v>
      </c>
      <c r="L79" t="s">
        <v>236</v>
      </c>
      <c r="M79" t="s">
        <v>236</v>
      </c>
      <c r="N79" t="s">
        <v>236</v>
      </c>
      <c r="O79" t="s">
        <v>3354</v>
      </c>
      <c r="P79" t="s">
        <v>236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171</v>
      </c>
      <c r="E80" t="s">
        <v>171</v>
      </c>
      <c r="F80" t="s">
        <v>171</v>
      </c>
      <c r="G80" t="s">
        <v>171</v>
      </c>
      <c r="H80" t="s">
        <v>171</v>
      </c>
      <c r="I80" t="s">
        <v>171</v>
      </c>
      <c r="J80" t="s">
        <v>171</v>
      </c>
      <c r="K80" t="s">
        <v>171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 t="s">
        <v>171</v>
      </c>
    </row>
    <row r="81" spans="1:17" x14ac:dyDescent="0.35">
      <c r="A81" t="s">
        <v>73</v>
      </c>
      <c r="B81" t="s">
        <v>3169</v>
      </c>
      <c r="C81" t="s">
        <v>3435</v>
      </c>
      <c r="D81" t="s">
        <v>236</v>
      </c>
      <c r="E81" t="s">
        <v>236</v>
      </c>
      <c r="F81" t="s">
        <v>236</v>
      </c>
      <c r="G81" t="s">
        <v>236</v>
      </c>
      <c r="H81" t="s">
        <v>236</v>
      </c>
      <c r="I81" t="s">
        <v>236</v>
      </c>
      <c r="J81" t="s">
        <v>236</v>
      </c>
      <c r="K81" t="s">
        <v>236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280</v>
      </c>
      <c r="C82" t="s">
        <v>364</v>
      </c>
      <c r="D82" t="s">
        <v>857</v>
      </c>
      <c r="E82" t="s">
        <v>223</v>
      </c>
      <c r="F82" t="s">
        <v>857</v>
      </c>
      <c r="G82" t="s">
        <v>374</v>
      </c>
      <c r="H82" t="s">
        <v>230</v>
      </c>
      <c r="I82" t="s">
        <v>171</v>
      </c>
      <c r="J82" t="s">
        <v>232</v>
      </c>
      <c r="K82" t="s">
        <v>358</v>
      </c>
      <c r="L82" t="s">
        <v>484</v>
      </c>
      <c r="M82" t="s">
        <v>484</v>
      </c>
      <c r="N82" t="s">
        <v>857</v>
      </c>
      <c r="O82" t="s">
        <v>857</v>
      </c>
      <c r="P82" t="s">
        <v>364</v>
      </c>
      <c r="Q82" t="s">
        <v>484</v>
      </c>
    </row>
    <row r="83" spans="1:17" x14ac:dyDescent="0.35">
      <c r="A83" s="1" t="s">
        <v>75</v>
      </c>
      <c r="B83" t="s">
        <v>3170</v>
      </c>
      <c r="C83" t="s">
        <v>3411</v>
      </c>
      <c r="D83" t="s">
        <v>2423</v>
      </c>
      <c r="E83" t="s">
        <v>3211</v>
      </c>
      <c r="F83" t="s">
        <v>3228</v>
      </c>
      <c r="G83" t="s">
        <v>3247</v>
      </c>
      <c r="H83" t="s">
        <v>3406</v>
      </c>
      <c r="I83" t="s">
        <v>236</v>
      </c>
      <c r="J83" t="s">
        <v>3272</v>
      </c>
      <c r="K83" t="s">
        <v>3292</v>
      </c>
      <c r="L83" t="s">
        <v>3308</v>
      </c>
      <c r="M83" t="s">
        <v>3326</v>
      </c>
      <c r="N83" t="s">
        <v>3339</v>
      </c>
      <c r="O83" t="s">
        <v>3355</v>
      </c>
      <c r="P83" t="s">
        <v>3376</v>
      </c>
      <c r="Q83" t="s">
        <v>3391</v>
      </c>
    </row>
    <row r="84" spans="1:17" x14ac:dyDescent="0.35">
      <c r="A84" t="s">
        <v>76</v>
      </c>
      <c r="B84" t="s">
        <v>3171</v>
      </c>
      <c r="C84" t="s">
        <v>3436</v>
      </c>
      <c r="D84" t="s">
        <v>3194</v>
      </c>
      <c r="E84" t="s">
        <v>171</v>
      </c>
      <c r="F84" t="s">
        <v>171</v>
      </c>
      <c r="G84" t="s">
        <v>171</v>
      </c>
      <c r="H84" t="s">
        <v>171</v>
      </c>
      <c r="I84" t="s">
        <v>171</v>
      </c>
      <c r="J84" t="s">
        <v>3273</v>
      </c>
      <c r="K84" t="s">
        <v>3293</v>
      </c>
      <c r="L84" t="s">
        <v>171</v>
      </c>
      <c r="M84" t="s">
        <v>171</v>
      </c>
      <c r="N84" t="s">
        <v>171</v>
      </c>
      <c r="O84" t="s">
        <v>3356</v>
      </c>
      <c r="P84" t="s">
        <v>171</v>
      </c>
      <c r="Q84" t="s">
        <v>171</v>
      </c>
    </row>
    <row r="85" spans="1:17" x14ac:dyDescent="0.35">
      <c r="A85" s="1" t="s">
        <v>77</v>
      </c>
      <c r="B85" t="s">
        <v>3172</v>
      </c>
      <c r="C85" t="s">
        <v>3412</v>
      </c>
      <c r="D85" t="s">
        <v>3195</v>
      </c>
      <c r="E85" t="s">
        <v>3212</v>
      </c>
      <c r="F85" t="s">
        <v>3229</v>
      </c>
      <c r="G85" t="s">
        <v>3248</v>
      </c>
      <c r="H85" t="s">
        <v>3407</v>
      </c>
      <c r="I85" t="s">
        <v>171</v>
      </c>
      <c r="J85" t="s">
        <v>3274</v>
      </c>
      <c r="K85" t="s">
        <v>3294</v>
      </c>
      <c r="L85" t="s">
        <v>3309</v>
      </c>
      <c r="M85" t="s">
        <v>3327</v>
      </c>
      <c r="N85" t="s">
        <v>3340</v>
      </c>
      <c r="O85" t="s">
        <v>3357</v>
      </c>
      <c r="P85" t="s">
        <v>3377</v>
      </c>
      <c r="Q85" t="s">
        <v>3392</v>
      </c>
    </row>
    <row r="86" spans="1:17" x14ac:dyDescent="0.35">
      <c r="A86" t="s">
        <v>78</v>
      </c>
      <c r="B86" t="s">
        <v>3173</v>
      </c>
      <c r="C86" t="s">
        <v>3437</v>
      </c>
      <c r="D86" t="s">
        <v>496</v>
      </c>
      <c r="E86" t="s">
        <v>171</v>
      </c>
      <c r="F86" t="s">
        <v>171</v>
      </c>
      <c r="G86" t="s">
        <v>171</v>
      </c>
      <c r="H86" t="s">
        <v>171</v>
      </c>
      <c r="I86" t="s">
        <v>171</v>
      </c>
      <c r="J86" t="s">
        <v>281</v>
      </c>
      <c r="K86" t="s">
        <v>220</v>
      </c>
      <c r="L86" t="s">
        <v>171</v>
      </c>
      <c r="M86" t="s">
        <v>171</v>
      </c>
      <c r="N86" t="s">
        <v>171</v>
      </c>
      <c r="O86" t="s">
        <v>3358</v>
      </c>
      <c r="P86" t="s">
        <v>171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2</vt:i4>
      </vt:variant>
    </vt:vector>
  </HeadingPairs>
  <TitlesOfParts>
    <vt:vector size="17" baseType="lpstr">
      <vt:lpstr>ตค</vt:lpstr>
      <vt:lpstr>พย</vt:lpstr>
      <vt:lpstr>ธค</vt:lpstr>
      <vt:lpstr>มค</vt:lpstr>
      <vt:lpstr>กพ</vt:lpstr>
      <vt:lpstr>มีค</vt:lpstr>
      <vt:lpstr>เมย</vt:lpstr>
      <vt:lpstr>พค</vt:lpstr>
      <vt:lpstr>มิย</vt:lpstr>
      <vt:lpstr>กค</vt:lpstr>
      <vt:lpstr>สค</vt:lpstr>
      <vt:lpstr>กย</vt:lpstr>
      <vt:lpstr>วิเคราะห์60</vt:lpstr>
      <vt:lpstr>Sheet3</vt:lpstr>
      <vt:lpstr>สรุปวิเคราะห์</vt:lpstr>
      <vt:lpstr>วิเคราะห์60!Print_Titles</vt:lpstr>
      <vt:lpstr>สรุปวิเคราะห์!Print_Titles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ssj</cp:lastModifiedBy>
  <cp:lastPrinted>2016-11-21T04:15:34Z</cp:lastPrinted>
  <dcterms:created xsi:type="dcterms:W3CDTF">2014-11-28T06:09:43Z</dcterms:created>
  <dcterms:modified xsi:type="dcterms:W3CDTF">2017-09-08T07:57:06Z</dcterms:modified>
</cp:coreProperties>
</file>